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firstSheet="2" activeTab="3"/>
  </bookViews>
  <sheets>
    <sheet name="xi=0.2" sheetId="1" r:id="rId1"/>
    <sheet name="xi=0.8" sheetId="2" r:id="rId2"/>
    <sheet name="φs変換によるショケ積分" sheetId="3" r:id="rId3"/>
    <sheet name="Phis変換によるショケ積分" sheetId="4" r:id="rId4"/>
    <sheet name="Phis変換によるショケ積分アニメ" sheetId="5" r:id="rId5"/>
    <sheet name="感度分析" sheetId="6" r:id="rId6"/>
    <sheet name="ショケ積分型AHP" sheetId="7" r:id="rId7"/>
  </sheets>
  <definedNames/>
  <calcPr fullCalcOnLoad="1"/>
</workbook>
</file>

<file path=xl/sharedStrings.xml><?xml version="1.0" encoding="utf-8"?>
<sst xmlns="http://schemas.openxmlformats.org/spreadsheetml/2006/main" count="99" uniqueCount="68">
  <si>
    <t>u</t>
  </si>
  <si>
    <t>φs(u)</t>
  </si>
  <si>
    <t>ξ</t>
  </si>
  <si>
    <t>ξ</t>
  </si>
  <si>
    <t>u</t>
  </si>
  <si>
    <t>φs(u)</t>
  </si>
  <si>
    <t>ｎ</t>
  </si>
  <si>
    <t>h(1)</t>
  </si>
  <si>
    <t>h(2)</t>
  </si>
  <si>
    <t>h(3)</t>
  </si>
  <si>
    <t>重み</t>
  </si>
  <si>
    <t>ξ</t>
  </si>
  <si>
    <t>ショケ積分</t>
  </si>
  <si>
    <t>順
位</t>
  </si>
  <si>
    <t>番
号</t>
  </si>
  <si>
    <t>入力
値</t>
  </si>
  <si>
    <t>順位
計算用</t>
  </si>
  <si>
    <t>値</t>
  </si>
  <si>
    <t>差
異</t>
  </si>
  <si>
    <t>g(A)</t>
  </si>
  <si>
    <t>積</t>
  </si>
  <si>
    <t>x</t>
  </si>
  <si>
    <t>h(1)</t>
  </si>
  <si>
    <t>h(2)</t>
  </si>
  <si>
    <t>h(3)</t>
  </si>
  <si>
    <t>合計</t>
  </si>
  <si>
    <t>関数で計算</t>
  </si>
  <si>
    <t>重み</t>
  </si>
  <si>
    <t>重
み</t>
  </si>
  <si>
    <t>累積
重み</t>
  </si>
  <si>
    <t>グラフ</t>
  </si>
  <si>
    <t>g(A)</t>
  </si>
  <si>
    <t>グラフ</t>
  </si>
  <si>
    <t>順
位</t>
  </si>
  <si>
    <t>番
号</t>
  </si>
  <si>
    <t>入力
値</t>
  </si>
  <si>
    <t>順位
計算用</t>
  </si>
  <si>
    <t>値</t>
  </si>
  <si>
    <t>差
異</t>
  </si>
  <si>
    <t>重
み</t>
  </si>
  <si>
    <t>累積
重み</t>
  </si>
  <si>
    <t>g(A)</t>
  </si>
  <si>
    <t>積</t>
  </si>
  <si>
    <t>x</t>
  </si>
  <si>
    <t>u</t>
  </si>
  <si>
    <t>φs(u)</t>
  </si>
  <si>
    <t>合計</t>
  </si>
  <si>
    <t>関数で計算</t>
  </si>
  <si>
    <t>入力値</t>
  </si>
  <si>
    <t>重み（正規化）</t>
  </si>
  <si>
    <t>ファジィ測度</t>
  </si>
  <si>
    <t>ショケ積分値</t>
  </si>
  <si>
    <t>表を利用</t>
  </si>
  <si>
    <t>c_intを利用</t>
  </si>
  <si>
    <t>鉄観音</t>
  </si>
  <si>
    <t>大紅袍</t>
  </si>
  <si>
    <t>プーアール</t>
  </si>
  <si>
    <t>龍井</t>
  </si>
  <si>
    <t>香り</t>
  </si>
  <si>
    <t>味</t>
  </si>
  <si>
    <t>色</t>
  </si>
  <si>
    <t>価格</t>
  </si>
  <si>
    <t>評価対象1</t>
  </si>
  <si>
    <t>評価対象2</t>
  </si>
  <si>
    <t>評価対象3</t>
  </si>
  <si>
    <t>h(1)</t>
  </si>
  <si>
    <t>h(2)</t>
  </si>
  <si>
    <t>h(3)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</si>
</sst>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_ "/>
    <numFmt numFmtId="185" formatCode="0.00_);[Red]\(0.00\)"/>
    <numFmt numFmtId="186" formatCode="0.0_ "/>
    <numFmt numFmtId="187" formatCode="0.0_);[Red]\(0.0\)"/>
    <numFmt numFmtId="188" formatCode="0.00_ "/>
    <numFmt numFmtId="189" formatCode="0.0"/>
  </numFmts>
  <fonts count="2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25"/>
      <name val="ＭＳ Ｐゴシック"/>
      <family val="3"/>
    </font>
    <font>
      <sz val="5.5"/>
      <name val="ＭＳ Ｐゴシック"/>
      <family val="3"/>
    </font>
    <font>
      <sz val="11"/>
      <name val="Arial"/>
      <family val="2"/>
    </font>
    <font>
      <sz val="8.25"/>
      <name val="ＭＳ Ｐゴシック"/>
      <family val="3"/>
    </font>
    <font>
      <sz val="8"/>
      <name val="ＭＳ Ｐゴシック"/>
      <family val="3"/>
    </font>
    <font>
      <sz val="11.5"/>
      <name val="Arial"/>
      <family val="2"/>
    </font>
    <font>
      <sz val="12"/>
      <name val="Arial"/>
      <family val="2"/>
    </font>
    <font>
      <sz val="5.75"/>
      <name val="ＭＳ Ｐゴシック"/>
      <family val="3"/>
    </font>
    <font>
      <sz val="9.25"/>
      <name val="ＭＳ Ｐゴシック"/>
      <family val="3"/>
    </font>
    <font>
      <b/>
      <sz val="10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b/>
      <sz val="8.75"/>
      <name val="Arial"/>
      <family val="2"/>
    </font>
    <font>
      <sz val="10.75"/>
      <name val="Arial"/>
      <family val="2"/>
    </font>
    <font>
      <b/>
      <sz val="13.5"/>
      <name val="ＭＳ ゴシック"/>
      <family val="3"/>
    </font>
    <font>
      <b/>
      <sz val="8.7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'xi=0.2'!$C$4</c:f>
              <c:strCache>
                <c:ptCount val="1"/>
                <c:pt idx="0">
                  <c:v>φs(u)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'xi=0.2'!$B$5:$B$25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'xi=0.2'!$C$5:$C$25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0695167"/>
        <c:axId val="52038776"/>
      </c:scatterChart>
      <c:valAx>
        <c:axId val="206951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u(重みの合計)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38776"/>
        <c:crosses val="autoZero"/>
        <c:crossBetween val="midCat"/>
        <c:dispUnits/>
        <c:majorUnit val="0.1"/>
      </c:valAx>
      <c:valAx>
        <c:axId val="520387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ファジィ測度値  φs(u)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6951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'xi=0.8'!$C$4</c:f>
              <c:strCache>
                <c:ptCount val="1"/>
                <c:pt idx="0">
                  <c:v>φs(u)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'xi=0.8'!$B$5:$B$25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'xi=0.8'!$C$5:$C$25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5695801"/>
        <c:axId val="54391298"/>
      </c:scatterChart>
      <c:valAx>
        <c:axId val="6569580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91298"/>
        <c:crosses val="autoZero"/>
        <c:crossBetween val="midCat"/>
        <c:dispUnits/>
        <c:majorUnit val="0.1"/>
      </c:valAx>
      <c:valAx>
        <c:axId val="543912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φs(u)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6958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2875"/>
          <c:h val="0.83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'Phis変換によるショケ積分'!$C$4</c:f>
              <c:strCache>
                <c:ptCount val="1"/>
                <c:pt idx="0">
                  <c:v>φs(u)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'Phis変換によるショケ積分'!$B$5:$B$25</c:f>
              <c:numCache/>
            </c:numRef>
          </c:xVal>
          <c:yVal>
            <c:numRef>
              <c:f>'Phis変換によるショケ積分'!$C$5:$C$25</c:f>
              <c:numCache/>
            </c:numRef>
          </c:yVal>
          <c:smooth val="1"/>
        </c:ser>
        <c:axId val="19759635"/>
        <c:axId val="43618988"/>
      </c:scatterChart>
      <c:valAx>
        <c:axId val="197596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u(重みの合計)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18988"/>
        <c:crosses val="autoZero"/>
        <c:crossBetween val="midCat"/>
        <c:dispUnits/>
        <c:majorUnit val="0.1"/>
      </c:valAx>
      <c:valAx>
        <c:axId val="436189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ファジィ測度値  φs(u)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7596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"/>
          <c:w val="0.80525"/>
          <c:h val="0.85525"/>
        </c:manualLayout>
      </c:layout>
      <c:scatterChart>
        <c:scatterStyle val="line"/>
        <c:varyColors val="0"/>
        <c:ser>
          <c:idx val="0"/>
          <c:order val="0"/>
          <c:tx>
            <c:strRef>
              <c:f>'Phis変換によるショケ積分'!$U$3</c:f>
              <c:strCache>
                <c:ptCount val="1"/>
                <c:pt idx="0">
                  <c:v>h(1)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'Phis変換によるショケ積分'!$T$4:$T$10</c:f>
              <c:numCache/>
            </c:numRef>
          </c:xVal>
          <c:yVal>
            <c:numRef>
              <c:f>'Phis変換によるショケ積分'!$U$4:$U$10</c:f>
              <c:numCache/>
            </c:numRef>
          </c:yVal>
          <c:smooth val="0"/>
        </c:ser>
        <c:ser>
          <c:idx val="1"/>
          <c:order val="1"/>
          <c:tx>
            <c:strRef>
              <c:f>'Phis変換によるショケ積分'!$V$3</c:f>
              <c:strCache>
                <c:ptCount val="1"/>
                <c:pt idx="0">
                  <c:v>h(2)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'Phis変換によるショケ積分'!$T$4:$T$10</c:f>
              <c:numCache/>
            </c:numRef>
          </c:xVal>
          <c:yVal>
            <c:numRef>
              <c:f>'Phis変換によるショケ積分'!$V$4:$V$10</c:f>
              <c:numCache/>
            </c:numRef>
          </c:yVal>
          <c:smooth val="0"/>
        </c:ser>
        <c:ser>
          <c:idx val="2"/>
          <c:order val="2"/>
          <c:tx>
            <c:strRef>
              <c:f>'Phis変換によるショケ積分'!$W$3</c:f>
              <c:strCache>
                <c:ptCount val="1"/>
                <c:pt idx="0">
                  <c:v>h(3)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'Phis変換によるショケ積分'!$T$4:$T$10</c:f>
              <c:numCache/>
            </c:numRef>
          </c:xVal>
          <c:yVal>
            <c:numRef>
              <c:f>'Phis変換によるショケ積分'!$W$4:$W$10</c:f>
              <c:numCache/>
            </c:numRef>
          </c:yVal>
          <c:smooth val="0"/>
        </c:ser>
        <c:axId val="57026573"/>
        <c:axId val="43477110"/>
      </c:scatterChart>
      <c:valAx>
        <c:axId val="570265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ファジィ測度値(φs変換値）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77110"/>
        <c:crosses val="autoZero"/>
        <c:crossBetween val="midCat"/>
        <c:dispUnits/>
      </c:valAx>
      <c:valAx>
        <c:axId val="4347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入力値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265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75"/>
          <c:y val="0"/>
          <c:w val="0.60725"/>
          <c:h val="0.115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"/>
          <c:w val="0.9265"/>
          <c:h val="0.8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'Phis変換によるショケ積分アニメ'!$C$4</c:f>
              <c:strCache>
                <c:ptCount val="1"/>
                <c:pt idx="0">
                  <c:v>φs(u)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'Phis変換によるショケ積分アニメ'!$B$5:$B$25</c:f>
              <c:numCache/>
            </c:numRef>
          </c:xVal>
          <c:yVal>
            <c:numRef>
              <c:f>'Phis変換によるショケ積分アニメ'!$C$5:$C$25</c:f>
              <c:numCache/>
            </c:numRef>
          </c:yVal>
          <c:smooth val="1"/>
        </c:ser>
        <c:axId val="55749671"/>
        <c:axId val="31984992"/>
      </c:scatterChart>
      <c:valAx>
        <c:axId val="557496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u(重みの合計)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84992"/>
        <c:crosses val="autoZero"/>
        <c:crossBetween val="midCat"/>
        <c:dispUnits/>
        <c:majorUnit val="0.1"/>
      </c:valAx>
      <c:valAx>
        <c:axId val="319849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ファジィ測度値  φs(u)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7496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905"/>
          <c:w val="0.82225"/>
          <c:h val="0.87525"/>
        </c:manualLayout>
      </c:layout>
      <c:scatterChart>
        <c:scatterStyle val="line"/>
        <c:varyColors val="0"/>
        <c:ser>
          <c:idx val="0"/>
          <c:order val="0"/>
          <c:tx>
            <c:strRef>
              <c:f>'Phis変換によるショケ積分アニメ'!$U$3</c:f>
              <c:strCache>
                <c:ptCount val="1"/>
                <c:pt idx="0">
                  <c:v>h(1)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'Phis変換によるショケ積分アニメ'!$T$4:$T$10</c:f>
              <c:numCache/>
            </c:numRef>
          </c:xVal>
          <c:yVal>
            <c:numRef>
              <c:f>'Phis変換によるショケ積分アニメ'!$U$4:$U$10</c:f>
              <c:numCache/>
            </c:numRef>
          </c:yVal>
          <c:smooth val="0"/>
        </c:ser>
        <c:ser>
          <c:idx val="1"/>
          <c:order val="1"/>
          <c:tx>
            <c:strRef>
              <c:f>'Phis変換によるショケ積分アニメ'!$V$3</c:f>
              <c:strCache>
                <c:ptCount val="1"/>
                <c:pt idx="0">
                  <c:v>h(2)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'Phis変換によるショケ積分アニメ'!$T$4:$T$10</c:f>
              <c:numCache/>
            </c:numRef>
          </c:xVal>
          <c:yVal>
            <c:numRef>
              <c:f>'Phis変換によるショケ積分アニメ'!$V$4:$V$10</c:f>
              <c:numCache/>
            </c:numRef>
          </c:yVal>
          <c:smooth val="0"/>
        </c:ser>
        <c:ser>
          <c:idx val="2"/>
          <c:order val="2"/>
          <c:tx>
            <c:strRef>
              <c:f>'Phis変換によるショケ積分アニメ'!$W$3</c:f>
              <c:strCache>
                <c:ptCount val="1"/>
                <c:pt idx="0">
                  <c:v>h(3)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'Phis変換によるショケ積分アニメ'!$T$4:$T$10</c:f>
              <c:numCache/>
            </c:numRef>
          </c:xVal>
          <c:yVal>
            <c:numRef>
              <c:f>'Phis変換によるショケ積分アニメ'!$W$4:$W$10</c:f>
              <c:numCache/>
            </c:numRef>
          </c:yVal>
          <c:smooth val="0"/>
        </c:ser>
        <c:axId val="19429473"/>
        <c:axId val="40647530"/>
      </c:scatterChart>
      <c:valAx>
        <c:axId val="194294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ファジィ測度値(φs変換値）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47530"/>
        <c:crosses val="autoZero"/>
        <c:crossBetween val="midCat"/>
        <c:dispUnits/>
      </c:valAx>
      <c:valAx>
        <c:axId val="4064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入力値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294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1"/>
          <c:y val="0.0105"/>
          <c:w val="0.47425"/>
          <c:h val="0.0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感度分析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5"/>
          <c:w val="0.9575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'感度分析'!$B$10</c:f>
              <c:strCache>
                <c:ptCount val="1"/>
                <c:pt idx="0">
                  <c:v>評価対象1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'感度分析'!$A$11:$A$31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'感度分析'!$B$11:$B$31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'感度分析'!$C$10</c:f>
              <c:strCache>
                <c:ptCount val="1"/>
                <c:pt idx="0">
                  <c:v>評価対象2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'感度分析'!$A$11:$A$31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'感度分析'!$C$11:$C$31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'感度分析'!$D$10</c:f>
              <c:strCache>
                <c:ptCount val="1"/>
                <c:pt idx="0">
                  <c:v>評価対象3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'感度分析'!$A$11:$A$31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'感度分析'!$D$11:$D$31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0283451"/>
        <c:axId val="4115604"/>
      </c:scatterChart>
      <c:valAx>
        <c:axId val="302834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15604"/>
        <c:crosses val="autoZero"/>
        <c:crossBetween val="midCat"/>
        <c:dispUnits/>
        <c:majorUnit val="0.1"/>
      </c:valAx>
      <c:valAx>
        <c:axId val="411560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ショケ積分値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2834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75"/>
          <c:y val="0.5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感度分析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5"/>
          <c:w val="0.96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'ショケ積分型AHP'!$B$11</c:f>
              <c:strCache>
                <c:ptCount val="1"/>
                <c:pt idx="0">
                  <c:v>鉄観音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'ショケ積分型AHP'!$A$12:$A$32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'ショケ積分型AHP'!$B$12:$B$32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'ショケ積分型AHP'!$C$11</c:f>
              <c:strCache>
                <c:ptCount val="1"/>
                <c:pt idx="0">
                  <c:v>大紅袍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'ショケ積分型AHP'!$A$12:$A$32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'ショケ積分型AHP'!$C$12:$C$32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'ショケ積分型AHP'!$E$11</c:f>
              <c:strCache>
                <c:ptCount val="1"/>
                <c:pt idx="0">
                  <c:v>龍井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'ショケ積分型AHP'!$A$12:$A$32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'ショケ積分型AHP'!$E$12:$E$32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'ショケ積分型AHP'!$D$11</c:f>
              <c:strCache>
                <c:ptCount val="1"/>
                <c:pt idx="0">
                  <c:v>プーアール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'ショケ積分型AHP'!$A$12:$A$32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'ショケ積分型AHP'!$D$12:$D$32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7040437"/>
        <c:axId val="64928478"/>
      </c:scatterChart>
      <c:valAx>
        <c:axId val="370404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4928478"/>
        <c:crosses val="autoZero"/>
        <c:crossBetween val="midCat"/>
        <c:dispUnits/>
        <c:majorUnit val="0.1"/>
      </c:val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ショケ積分値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70404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75"/>
          <c:y val="0.18525"/>
          <c:w val="0.26925"/>
          <c:h val="0.171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15</xdr:row>
      <xdr:rowOff>152400</xdr:rowOff>
    </xdr:from>
    <xdr:to>
      <xdr:col>12</xdr:col>
      <xdr:colOff>266700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2638425" y="2724150"/>
        <a:ext cx="5857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28575</xdr:rowOff>
    </xdr:from>
    <xdr:to>
      <xdr:col>13</xdr:col>
      <xdr:colOff>95250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152775" y="714375"/>
        <a:ext cx="5857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76200</xdr:rowOff>
    </xdr:from>
    <xdr:to>
      <xdr:col>12</xdr:col>
      <xdr:colOff>85725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152525" y="1514475"/>
        <a:ext cx="28479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619125</xdr:colOff>
      <xdr:row>5</xdr:row>
      <xdr:rowOff>85725</xdr:rowOff>
    </xdr:from>
    <xdr:to>
      <xdr:col>16</xdr:col>
      <xdr:colOff>666750</xdr:colOff>
      <xdr:row>18</xdr:row>
      <xdr:rowOff>76200</xdr:rowOff>
    </xdr:to>
    <xdr:graphicFrame>
      <xdr:nvGraphicFramePr>
        <xdr:cNvPr id="2" name="Chart 2"/>
        <xdr:cNvGraphicFramePr/>
      </xdr:nvGraphicFramePr>
      <xdr:xfrm>
        <a:off x="3095625" y="1152525"/>
        <a:ext cx="30765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7</xdr:row>
      <xdr:rowOff>114300</xdr:rowOff>
    </xdr:from>
    <xdr:to>
      <xdr:col>18</xdr:col>
      <xdr:colOff>85725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076700" y="1552575"/>
        <a:ext cx="2914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7</xdr:row>
      <xdr:rowOff>85725</xdr:rowOff>
    </xdr:from>
    <xdr:to>
      <xdr:col>12</xdr:col>
      <xdr:colOff>114300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123825" y="1524000"/>
        <a:ext cx="39052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0</xdr:row>
      <xdr:rowOff>161925</xdr:rowOff>
    </xdr:from>
    <xdr:to>
      <xdr:col>3</xdr:col>
      <xdr:colOff>142875</xdr:colOff>
      <xdr:row>6</xdr:row>
      <xdr:rowOff>133350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161925"/>
          <a:ext cx="133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3</xdr:row>
      <xdr:rowOff>85725</xdr:rowOff>
    </xdr:from>
    <xdr:to>
      <xdr:col>16</xdr:col>
      <xdr:colOff>390525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4695825" y="552450"/>
        <a:ext cx="67437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38100</xdr:rowOff>
    </xdr:from>
    <xdr:to>
      <xdr:col>17</xdr:col>
      <xdr:colOff>76200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4467225" y="504825"/>
        <a:ext cx="74104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5"/>
  <sheetViews>
    <sheetView workbookViewId="0" topLeftCell="A1">
      <selection activeCell="B8" sqref="B8"/>
    </sheetView>
  </sheetViews>
  <sheetFormatPr defaultColWidth="9.00390625" defaultRowHeight="13.5"/>
  <sheetData>
    <row r="2" spans="2:3" ht="13.5">
      <c r="B2" s="1" t="s">
        <v>2</v>
      </c>
      <c r="C2" s="2">
        <v>0.2</v>
      </c>
    </row>
    <row r="4" spans="2:3" ht="13.5">
      <c r="B4" t="s">
        <v>0</v>
      </c>
      <c r="C4" t="s">
        <v>1</v>
      </c>
    </row>
    <row r="5" spans="2:3" ht="13.5">
      <c r="B5">
        <v>0</v>
      </c>
      <c r="C5">
        <f>Phixi_trans($C$2,B5)</f>
        <v>0</v>
      </c>
    </row>
    <row r="6" spans="2:3" ht="13.5">
      <c r="B6">
        <f>B5+0.05</f>
        <v>0.05</v>
      </c>
      <c r="C6">
        <f aca="true" t="shared" si="0" ref="C6:C25">Phixi_trans($C$2,B6)</f>
        <v>0.009913223795592785</v>
      </c>
    </row>
    <row r="7" spans="2:3" ht="13.5">
      <c r="B7">
        <f aca="true" t="shared" si="1" ref="B7:B25">B6+0.05</f>
        <v>0.1</v>
      </c>
      <c r="C7">
        <f t="shared" si="0"/>
        <v>0.021300528198480606</v>
      </c>
    </row>
    <row r="8" spans="2:3" ht="13.5">
      <c r="B8">
        <f t="shared" si="1"/>
        <v>0.15000000000000002</v>
      </c>
      <c r="C8">
        <f t="shared" si="0"/>
        <v>0.03438110649585724</v>
      </c>
    </row>
    <row r="9" spans="2:3" ht="13.5">
      <c r="B9">
        <f t="shared" si="1"/>
        <v>0.2</v>
      </c>
      <c r="C9">
        <f t="shared" si="0"/>
        <v>0.0494067445397377</v>
      </c>
    </row>
    <row r="10" spans="2:3" ht="13.5">
      <c r="B10">
        <f t="shared" si="1"/>
        <v>0.25</v>
      </c>
      <c r="C10">
        <f t="shared" si="0"/>
        <v>0.06666667014360428</v>
      </c>
    </row>
    <row r="11" spans="2:3" ht="13.5">
      <c r="B11">
        <f t="shared" si="1"/>
        <v>0.3</v>
      </c>
      <c r="C11">
        <f t="shared" si="0"/>
        <v>0.086493119597435</v>
      </c>
    </row>
    <row r="12" spans="2:3" ht="13.5">
      <c r="B12">
        <f t="shared" si="1"/>
        <v>0.35</v>
      </c>
      <c r="C12">
        <f t="shared" si="0"/>
        <v>0.1092677190899849</v>
      </c>
    </row>
    <row r="13" spans="2:3" ht="13.5">
      <c r="B13">
        <f t="shared" si="1"/>
        <v>0.39999999999999997</v>
      </c>
      <c r="C13">
        <f t="shared" si="0"/>
        <v>0.13542887568473816</v>
      </c>
    </row>
    <row r="14" spans="2:3" ht="13.5">
      <c r="B14">
        <f t="shared" si="1"/>
        <v>0.44999999999999996</v>
      </c>
      <c r="C14">
        <f t="shared" si="0"/>
        <v>0.16548015177249908</v>
      </c>
    </row>
    <row r="15" spans="2:3" ht="13.5">
      <c r="B15">
        <f t="shared" si="1"/>
        <v>0.49999999999999994</v>
      </c>
      <c r="C15">
        <f t="shared" si="0"/>
        <v>0.20000000298023224</v>
      </c>
    </row>
    <row r="16" spans="2:3" ht="13.5">
      <c r="B16">
        <f t="shared" si="1"/>
        <v>0.5499999999999999</v>
      </c>
      <c r="C16">
        <f t="shared" si="0"/>
        <v>0.23965291678905487</v>
      </c>
    </row>
    <row r="17" spans="2:3" ht="13.5">
      <c r="B17">
        <f t="shared" si="1"/>
        <v>0.6</v>
      </c>
      <c r="C17">
        <f t="shared" si="0"/>
        <v>0.28520214557647705</v>
      </c>
    </row>
    <row r="18" spans="2:3" ht="13.5">
      <c r="B18">
        <f t="shared" si="1"/>
        <v>0.65</v>
      </c>
      <c r="C18">
        <f t="shared" si="0"/>
        <v>0.3375243842601776</v>
      </c>
    </row>
    <row r="19" spans="2:3" ht="13.5">
      <c r="B19">
        <f t="shared" si="1"/>
        <v>0.7000000000000001</v>
      </c>
      <c r="C19">
        <f t="shared" si="0"/>
        <v>0.39762696623802185</v>
      </c>
    </row>
    <row r="20" spans="2:3" ht="13.5">
      <c r="B20">
        <f t="shared" si="1"/>
        <v>0.7500000000000001</v>
      </c>
      <c r="C20">
        <f t="shared" si="0"/>
        <v>0.46666666865348816</v>
      </c>
    </row>
    <row r="21" spans="2:3" ht="13.5">
      <c r="B21">
        <f t="shared" si="1"/>
        <v>0.8000000000000002</v>
      </c>
      <c r="C21">
        <f t="shared" si="0"/>
        <v>0.545972466468811</v>
      </c>
    </row>
    <row r="22" spans="2:3" ht="13.5">
      <c r="B22">
        <f t="shared" si="1"/>
        <v>0.8500000000000002</v>
      </c>
      <c r="C22">
        <f t="shared" si="0"/>
        <v>0.6370709538459778</v>
      </c>
    </row>
    <row r="23" spans="2:3" ht="13.5">
      <c r="B23">
        <f t="shared" si="1"/>
        <v>0.9000000000000002</v>
      </c>
      <c r="C23">
        <f t="shared" si="0"/>
        <v>0.7417154312133789</v>
      </c>
    </row>
    <row r="24" spans="2:3" ht="13.5">
      <c r="B24">
        <f t="shared" si="1"/>
        <v>0.9500000000000003</v>
      </c>
      <c r="C24">
        <f t="shared" si="0"/>
        <v>0.8619205951690674</v>
      </c>
    </row>
    <row r="25" spans="2:3" ht="13.5">
      <c r="B25">
        <f t="shared" si="1"/>
        <v>1.0000000000000002</v>
      </c>
      <c r="C25">
        <f t="shared" si="0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C25"/>
  <sheetViews>
    <sheetView workbookViewId="0" topLeftCell="A1">
      <selection activeCell="C10" sqref="C10"/>
    </sheetView>
  </sheetViews>
  <sheetFormatPr defaultColWidth="9.00390625" defaultRowHeight="13.5"/>
  <sheetData>
    <row r="2" spans="2:3" ht="13.5">
      <c r="B2" s="1" t="s">
        <v>3</v>
      </c>
      <c r="C2" s="2">
        <v>0.8</v>
      </c>
    </row>
    <row r="4" spans="2:3" ht="13.5">
      <c r="B4" t="s">
        <v>4</v>
      </c>
      <c r="C4" t="s">
        <v>5</v>
      </c>
    </row>
    <row r="5" spans="2:3" ht="13.5">
      <c r="B5">
        <v>0</v>
      </c>
      <c r="C5">
        <f aca="true" t="shared" si="0" ref="C5:C25">Phixi_trans($C$2,B5)</f>
        <v>0</v>
      </c>
    </row>
    <row r="6" spans="2:3" ht="13.5">
      <c r="B6">
        <f aca="true" t="shared" si="1" ref="B6:B25">B5+0.05</f>
        <v>0.05</v>
      </c>
      <c r="C6">
        <f t="shared" si="0"/>
        <v>0.13807940483093262</v>
      </c>
    </row>
    <row r="7" spans="2:3" ht="13.5">
      <c r="B7">
        <f t="shared" si="1"/>
        <v>0.1</v>
      </c>
      <c r="C7">
        <f t="shared" si="0"/>
        <v>0.2582845091819763</v>
      </c>
    </row>
    <row r="8" spans="2:3" ht="13.5">
      <c r="B8">
        <f t="shared" si="1"/>
        <v>0.15000000000000002</v>
      </c>
      <c r="C8">
        <f t="shared" si="0"/>
        <v>0.3629291355609894</v>
      </c>
    </row>
    <row r="9" spans="2:3" ht="13.5">
      <c r="B9">
        <f t="shared" si="1"/>
        <v>0.2</v>
      </c>
      <c r="C9">
        <f t="shared" si="0"/>
        <v>0.45402756333351135</v>
      </c>
    </row>
    <row r="10" spans="2:3" ht="13.5">
      <c r="B10">
        <f t="shared" si="1"/>
        <v>0.25</v>
      </c>
      <c r="C10">
        <f t="shared" si="0"/>
        <v>0.5333333611488342</v>
      </c>
    </row>
    <row r="11" spans="2:3" ht="13.5">
      <c r="B11">
        <f t="shared" si="1"/>
        <v>0.3</v>
      </c>
      <c r="C11">
        <f t="shared" si="0"/>
        <v>0.6023730635643005</v>
      </c>
    </row>
    <row r="12" spans="2:3" ht="13.5">
      <c r="B12">
        <f t="shared" si="1"/>
        <v>0.35</v>
      </c>
      <c r="C12">
        <f t="shared" si="0"/>
        <v>0.6624755859375</v>
      </c>
    </row>
    <row r="13" spans="2:3" ht="13.5">
      <c r="B13">
        <f t="shared" si="1"/>
        <v>0.39999999999999997</v>
      </c>
      <c r="C13">
        <f t="shared" si="0"/>
        <v>0.7147979140281677</v>
      </c>
    </row>
    <row r="14" spans="2:3" ht="13.5">
      <c r="B14">
        <f t="shared" si="1"/>
        <v>0.44999999999999996</v>
      </c>
      <c r="C14">
        <f t="shared" si="0"/>
        <v>0.7603470683097839</v>
      </c>
    </row>
    <row r="15" spans="2:3" ht="13.5">
      <c r="B15">
        <f t="shared" si="1"/>
        <v>0.49999999999999994</v>
      </c>
      <c r="C15">
        <f t="shared" si="0"/>
        <v>0.800000011920929</v>
      </c>
    </row>
    <row r="16" spans="2:3" ht="13.5">
      <c r="B16">
        <f t="shared" si="1"/>
        <v>0.5499999999999999</v>
      </c>
      <c r="C16">
        <f t="shared" si="0"/>
        <v>0.8345198631286621</v>
      </c>
    </row>
    <row r="17" spans="2:3" ht="13.5">
      <c r="B17">
        <f t="shared" si="1"/>
        <v>0.6</v>
      </c>
      <c r="C17">
        <f t="shared" si="0"/>
        <v>0.8645711541175842</v>
      </c>
    </row>
    <row r="18" spans="2:3" ht="13.5">
      <c r="B18">
        <f t="shared" si="1"/>
        <v>0.65</v>
      </c>
      <c r="C18">
        <f t="shared" si="0"/>
        <v>0.8907322883605957</v>
      </c>
    </row>
    <row r="19" spans="2:3" ht="13.5">
      <c r="B19">
        <f t="shared" si="1"/>
        <v>0.7000000000000001</v>
      </c>
      <c r="C19">
        <f t="shared" si="0"/>
        <v>0.9135068655014038</v>
      </c>
    </row>
    <row r="20" spans="2:3" ht="13.5">
      <c r="B20">
        <f t="shared" si="1"/>
        <v>0.7500000000000001</v>
      </c>
      <c r="C20">
        <f t="shared" si="0"/>
        <v>0.9333333373069763</v>
      </c>
    </row>
    <row r="21" spans="2:3" ht="13.5">
      <c r="B21">
        <f t="shared" si="1"/>
        <v>0.8000000000000002</v>
      </c>
      <c r="C21">
        <f t="shared" si="0"/>
        <v>0.9505932331085205</v>
      </c>
    </row>
    <row r="22" spans="2:3" ht="13.5">
      <c r="B22">
        <f t="shared" si="1"/>
        <v>0.8500000000000002</v>
      </c>
      <c r="C22">
        <f t="shared" si="0"/>
        <v>0.965618908405304</v>
      </c>
    </row>
    <row r="23" spans="2:3" ht="13.5">
      <c r="B23">
        <f t="shared" si="1"/>
        <v>0.9000000000000002</v>
      </c>
      <c r="C23">
        <f t="shared" si="0"/>
        <v>0.9786994457244873</v>
      </c>
    </row>
    <row r="24" spans="2:3" ht="13.5">
      <c r="B24">
        <f t="shared" si="1"/>
        <v>0.9500000000000003</v>
      </c>
      <c r="C24">
        <f t="shared" si="0"/>
        <v>0.9900867938995361</v>
      </c>
    </row>
    <row r="25" spans="2:3" ht="13.5">
      <c r="B25">
        <f t="shared" si="1"/>
        <v>1.0000000000000002</v>
      </c>
      <c r="C25">
        <f t="shared" si="0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E21"/>
  <sheetViews>
    <sheetView workbookViewId="0" topLeftCell="A1">
      <selection activeCell="D32" sqref="D32"/>
    </sheetView>
  </sheetViews>
  <sheetFormatPr defaultColWidth="9.00390625" defaultRowHeight="13.5"/>
  <cols>
    <col min="1" max="1" width="14.00390625" style="0" customWidth="1"/>
    <col min="2" max="4" width="10.625" style="0" customWidth="1"/>
  </cols>
  <sheetData>
    <row r="2" spans="1:5" ht="13.5">
      <c r="A2" s="1"/>
      <c r="B2" s="1" t="s">
        <v>65</v>
      </c>
      <c r="C2" s="1" t="s">
        <v>66</v>
      </c>
      <c r="D2" s="1" t="s">
        <v>67</v>
      </c>
      <c r="E2" s="1" t="s">
        <v>46</v>
      </c>
    </row>
    <row r="3" spans="1:5" ht="13.5">
      <c r="A3" s="1" t="s">
        <v>10</v>
      </c>
      <c r="B3" s="2">
        <v>2</v>
      </c>
      <c r="C3" s="2">
        <v>3</v>
      </c>
      <c r="D3" s="2">
        <v>1</v>
      </c>
      <c r="E3" s="1">
        <f>SUM(B3:D3)</f>
        <v>6</v>
      </c>
    </row>
    <row r="4" spans="1:5" ht="13.5">
      <c r="A4" s="1" t="s">
        <v>49</v>
      </c>
      <c r="B4" s="1">
        <f>B3/$E3</f>
        <v>0.3333333333333333</v>
      </c>
      <c r="C4" s="1">
        <f>C3/$E3</f>
        <v>0.5</v>
      </c>
      <c r="D4" s="1">
        <f>D3/$E3</f>
        <v>0.16666666666666666</v>
      </c>
      <c r="E4" s="1"/>
    </row>
    <row r="5" spans="1:5" ht="13.5">
      <c r="A5" s="1" t="s">
        <v>48</v>
      </c>
      <c r="B5" s="2">
        <v>50</v>
      </c>
      <c r="C5" s="2">
        <v>60</v>
      </c>
      <c r="D5" s="2">
        <v>30</v>
      </c>
      <c r="E5" s="1"/>
    </row>
    <row r="7" spans="1:2" ht="13.5">
      <c r="A7" s="1" t="s">
        <v>11</v>
      </c>
      <c r="B7" s="17">
        <v>0.2</v>
      </c>
    </row>
    <row r="9" spans="1:4" ht="13.5">
      <c r="A9" s="1" t="s">
        <v>50</v>
      </c>
      <c r="B9" s="1"/>
      <c r="C9" s="1" t="s">
        <v>44</v>
      </c>
      <c r="D9" s="1" t="s">
        <v>50</v>
      </c>
    </row>
    <row r="10" spans="1:4" ht="13.5">
      <c r="A10" s="1">
        <v>0</v>
      </c>
      <c r="B10" s="1" t="str">
        <f>vtoset(4,A10)</f>
        <v>{}</v>
      </c>
      <c r="C10" s="1">
        <v>0</v>
      </c>
      <c r="D10" s="1">
        <f>Phixi_trans($B$7,C10)</f>
        <v>0</v>
      </c>
    </row>
    <row r="11" spans="1:4" ht="13.5">
      <c r="A11" s="1">
        <f>A10+1</f>
        <v>1</v>
      </c>
      <c r="B11" s="1" t="str">
        <f aca="true" t="shared" si="0" ref="B11:B17">vtoset(4,A11)</f>
        <v>{1}</v>
      </c>
      <c r="C11" s="1">
        <f>B4</f>
        <v>0.3333333333333333</v>
      </c>
      <c r="D11" s="1">
        <f aca="true" t="shared" si="1" ref="D11:D17">Phixi_trans($B$7,C11)</f>
        <v>0.10132281482219696</v>
      </c>
    </row>
    <row r="12" spans="1:4" ht="13.5">
      <c r="A12" s="1">
        <f aca="true" t="shared" si="2" ref="A12:A17">A11+1</f>
        <v>2</v>
      </c>
      <c r="B12" s="1" t="str">
        <f t="shared" si="0"/>
        <v>{2}</v>
      </c>
      <c r="C12" s="1">
        <f>C4</f>
        <v>0.5</v>
      </c>
      <c r="D12" s="1">
        <f t="shared" si="1"/>
        <v>0.20000000298023224</v>
      </c>
    </row>
    <row r="13" spans="1:4" ht="13.5">
      <c r="A13" s="1">
        <f t="shared" si="2"/>
        <v>3</v>
      </c>
      <c r="B13" s="1" t="str">
        <f t="shared" si="0"/>
        <v>{1,2}</v>
      </c>
      <c r="C13" s="1">
        <f>B4+C4</f>
        <v>0.8333333333333333</v>
      </c>
      <c r="D13" s="1">
        <f t="shared" si="1"/>
        <v>0.6052911877632141</v>
      </c>
    </row>
    <row r="14" spans="1:4" ht="13.5">
      <c r="A14" s="1">
        <f t="shared" si="2"/>
        <v>4</v>
      </c>
      <c r="B14" s="1" t="str">
        <f t="shared" si="0"/>
        <v>{3}</v>
      </c>
      <c r="C14" s="1">
        <f>D4</f>
        <v>0.16666666666666666</v>
      </c>
      <c r="D14" s="1">
        <f t="shared" si="1"/>
        <v>0.039160072803497314</v>
      </c>
    </row>
    <row r="15" spans="1:4" ht="13.5">
      <c r="A15" s="1">
        <f t="shared" si="2"/>
        <v>5</v>
      </c>
      <c r="B15" s="1" t="str">
        <f t="shared" si="0"/>
        <v>{1,3}</v>
      </c>
      <c r="C15" s="1">
        <f>B4+D4</f>
        <v>0.5</v>
      </c>
      <c r="D15" s="1">
        <f t="shared" si="1"/>
        <v>0.20000000298023224</v>
      </c>
    </row>
    <row r="16" spans="1:4" ht="13.5">
      <c r="A16" s="1">
        <f t="shared" si="2"/>
        <v>6</v>
      </c>
      <c r="B16" s="1" t="str">
        <f t="shared" si="0"/>
        <v>{2,3}</v>
      </c>
      <c r="C16" s="1">
        <f>C4+D4</f>
        <v>0.6666666666666666</v>
      </c>
      <c r="D16" s="1">
        <f t="shared" si="1"/>
        <v>0.3566403090953827</v>
      </c>
    </row>
    <row r="17" spans="1:4" ht="13.5">
      <c r="A17" s="1">
        <f t="shared" si="2"/>
        <v>7</v>
      </c>
      <c r="B17" s="1" t="str">
        <f t="shared" si="0"/>
        <v>{1,2,3}</v>
      </c>
      <c r="C17" s="1">
        <f>B4+C4+D4</f>
        <v>0.9999999999999999</v>
      </c>
      <c r="D17" s="1">
        <f t="shared" si="1"/>
        <v>1</v>
      </c>
    </row>
    <row r="19" ht="13.5">
      <c r="A19" t="s">
        <v>51</v>
      </c>
    </row>
    <row r="20" spans="1:2" ht="13.5">
      <c r="A20" s="1" t="s">
        <v>52</v>
      </c>
      <c r="B20" s="18">
        <f>ex_Choquet_int(3,D10:D17,B5:D5)</f>
        <v>44.1058235168457</v>
      </c>
    </row>
    <row r="21" spans="1:2" ht="13.5">
      <c r="A21" s="1" t="s">
        <v>53</v>
      </c>
      <c r="B21" s="18">
        <f>c_int(B7,3,B5:D5,B3:D3)</f>
        <v>44.10582733154297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W25"/>
  <sheetViews>
    <sheetView tabSelected="1" zoomScale="150" zoomScaleNormal="150" workbookViewId="0" topLeftCell="A1">
      <selection activeCell="H7" sqref="H7"/>
    </sheetView>
  </sheetViews>
  <sheetFormatPr defaultColWidth="9.00390625" defaultRowHeight="13.5"/>
  <cols>
    <col min="1" max="1" width="1.4921875" style="0" customWidth="1"/>
    <col min="2" max="2" width="4.625" style="0" customWidth="1"/>
    <col min="3" max="3" width="6.125" style="0" customWidth="1"/>
    <col min="4" max="4" width="1.875" style="0" customWidth="1"/>
    <col min="5" max="5" width="3.75390625" style="0" customWidth="1"/>
    <col min="6" max="6" width="4.125" style="0" customWidth="1"/>
    <col min="7" max="7" width="5.625" style="0" customWidth="1"/>
    <col min="8" max="8" width="4.875" style="0" customWidth="1"/>
    <col min="9" max="9" width="9.25390625" style="0" bestFit="1" customWidth="1"/>
    <col min="10" max="10" width="2.25390625" style="0" customWidth="1"/>
    <col min="11" max="11" width="4.00390625" style="0" customWidth="1"/>
    <col min="12" max="12" width="3.375" style="0" customWidth="1"/>
    <col min="13" max="13" width="5.125" style="0" customWidth="1"/>
    <col min="14" max="14" width="3.875" style="0" customWidth="1"/>
    <col min="15" max="15" width="5.50390625" style="0" customWidth="1"/>
    <col min="16" max="16" width="6.375" style="0" customWidth="1"/>
    <col min="17" max="17" width="9.25390625" style="0" bestFit="1" customWidth="1"/>
    <col min="18" max="18" width="9.125" style="0" bestFit="1" customWidth="1"/>
    <col min="19" max="19" width="2.00390625" style="0" customWidth="1"/>
    <col min="20" max="20" width="10.375" style="0" customWidth="1"/>
    <col min="21" max="23" width="9.125" style="0" bestFit="1" customWidth="1"/>
  </cols>
  <sheetData>
    <row r="1" spans="20:23" ht="13.5">
      <c r="T1" t="s">
        <v>30</v>
      </c>
      <c r="U1">
        <v>1</v>
      </c>
      <c r="V1">
        <v>2</v>
      </c>
      <c r="W1">
        <v>3</v>
      </c>
    </row>
    <row r="2" spans="2:23" ht="27">
      <c r="B2" s="1" t="s">
        <v>3</v>
      </c>
      <c r="C2" s="2">
        <v>0.7</v>
      </c>
      <c r="E2" s="3" t="s">
        <v>13</v>
      </c>
      <c r="F2" s="3" t="s">
        <v>14</v>
      </c>
      <c r="G2" s="3" t="s">
        <v>27</v>
      </c>
      <c r="H2" s="3" t="s">
        <v>15</v>
      </c>
      <c r="I2" s="4" t="s">
        <v>16</v>
      </c>
      <c r="J2" s="5"/>
      <c r="K2" s="6" t="s">
        <v>13</v>
      </c>
      <c r="L2" s="6" t="s">
        <v>14</v>
      </c>
      <c r="M2" s="7" t="s">
        <v>17</v>
      </c>
      <c r="N2" s="6" t="s">
        <v>18</v>
      </c>
      <c r="O2" s="6" t="s">
        <v>28</v>
      </c>
      <c r="P2" s="6" t="s">
        <v>29</v>
      </c>
      <c r="Q2" s="6" t="s">
        <v>19</v>
      </c>
      <c r="R2" s="7" t="s">
        <v>20</v>
      </c>
      <c r="S2" s="5"/>
      <c r="T2" s="8" t="s">
        <v>31</v>
      </c>
      <c r="U2" s="8">
        <f>VLOOKUP(U1,$L$3:$R$5,6,FALSE)</f>
        <v>0.8291776180267334</v>
      </c>
      <c r="V2" s="8">
        <f>VLOOKUP(V1,$L$3:$R$5,6,FALSE)</f>
        <v>1</v>
      </c>
      <c r="W2" s="8">
        <f>VLOOKUP(W1,$L$3:$R$5,6,FALSE)</f>
        <v>0.5286650061607361</v>
      </c>
    </row>
    <row r="3" spans="5:23" ht="14.25">
      <c r="E3" s="9">
        <f>RANK(I3,I$3:I$5)</f>
        <v>2</v>
      </c>
      <c r="F3" s="9">
        <v>1</v>
      </c>
      <c r="G3" s="10">
        <f>1/3</f>
        <v>0.3333333333333333</v>
      </c>
      <c r="H3" s="10">
        <v>60</v>
      </c>
      <c r="I3" s="8">
        <f>H3+0.00001*F3</f>
        <v>60.00001</v>
      </c>
      <c r="J3" s="5"/>
      <c r="K3" s="8">
        <v>1</v>
      </c>
      <c r="L3" s="8">
        <f>VLOOKUP($K3,$E$3:$I$5,2,FALSE)</f>
        <v>3</v>
      </c>
      <c r="M3" s="8">
        <f>VLOOKUP($K3,$E$3:$I$5,4,FALSE)</f>
        <v>100</v>
      </c>
      <c r="N3" s="8">
        <f>M3-M4</f>
        <v>40</v>
      </c>
      <c r="O3" s="8">
        <f>VLOOKUP($K3,$E$3:$I$5,3,FALSE)</f>
        <v>0.3333333333333333</v>
      </c>
      <c r="P3" s="8">
        <f>O3</f>
        <v>0.3333333333333333</v>
      </c>
      <c r="Q3">
        <f>Phixi_trans($C$2,P3)</f>
        <v>0.5286650061607361</v>
      </c>
      <c r="R3" s="8">
        <f>N3*Q3</f>
        <v>21.146600246429443</v>
      </c>
      <c r="S3" s="5"/>
      <c r="T3" s="8" t="s">
        <v>21</v>
      </c>
      <c r="U3" s="8" t="s">
        <v>22</v>
      </c>
      <c r="V3" s="8" t="s">
        <v>23</v>
      </c>
      <c r="W3" s="8" t="s">
        <v>24</v>
      </c>
    </row>
    <row r="4" spans="2:23" ht="14.25">
      <c r="B4" t="s">
        <v>4</v>
      </c>
      <c r="C4" t="s">
        <v>5</v>
      </c>
      <c r="E4" s="9">
        <f>RANK(I4,I$3:I$5)</f>
        <v>3</v>
      </c>
      <c r="F4" s="9">
        <v>2</v>
      </c>
      <c r="G4" s="10">
        <f>1/3</f>
        <v>0.3333333333333333</v>
      </c>
      <c r="H4" s="10">
        <v>25</v>
      </c>
      <c r="I4" s="8">
        <f>H4+0.00001*F4</f>
        <v>25.00002</v>
      </c>
      <c r="J4" s="5"/>
      <c r="K4" s="8">
        <v>2</v>
      </c>
      <c r="L4" s="8">
        <f>VLOOKUP($K4,$E$3:$I$5,2,FALSE)</f>
        <v>1</v>
      </c>
      <c r="M4" s="8">
        <f>VLOOKUP($K4,$E$3:$I$5,4,FALSE)</f>
        <v>60</v>
      </c>
      <c r="N4" s="8">
        <f>M4-M5</f>
        <v>35</v>
      </c>
      <c r="O4" s="8">
        <f>VLOOKUP($K4,$E$3:$I$5,3,FALSE)</f>
        <v>0.3333333333333333</v>
      </c>
      <c r="P4" s="8">
        <f>P3+O4</f>
        <v>0.6666666666666666</v>
      </c>
      <c r="Q4">
        <f>Phixi_trans($C$2,P4)</f>
        <v>0.8291776180267334</v>
      </c>
      <c r="R4" s="8">
        <f>N4*Q4</f>
        <v>29.02121663093567</v>
      </c>
      <c r="S4" s="5"/>
      <c r="T4" s="8">
        <v>0</v>
      </c>
      <c r="U4" s="8">
        <f aca="true" t="shared" si="0" ref="U4:U10">IF(U$2&gt;=$T4,$H$3,0)</f>
        <v>60</v>
      </c>
      <c r="V4" s="8">
        <f>IF(V$2&gt;=$T4,$H$4,0)</f>
        <v>25</v>
      </c>
      <c r="W4" s="8">
        <f>IF(W$2&gt;=$T4,$H$5,0)</f>
        <v>100</v>
      </c>
    </row>
    <row r="5" spans="2:23" ht="15" thickBot="1">
      <c r="B5" s="16">
        <v>0</v>
      </c>
      <c r="C5" s="16">
        <f>Phixi_trans($C$2,B5)</f>
        <v>0</v>
      </c>
      <c r="E5" s="9">
        <f>RANK(I5,I$3:I$5)</f>
        <v>1</v>
      </c>
      <c r="F5" s="9">
        <v>3</v>
      </c>
      <c r="G5" s="10">
        <f>1/3</f>
        <v>0.3333333333333333</v>
      </c>
      <c r="H5" s="10">
        <v>100</v>
      </c>
      <c r="I5" s="8">
        <f>H5+0.00001*F5</f>
        <v>100.00003</v>
      </c>
      <c r="J5" s="5"/>
      <c r="K5" s="8">
        <v>3</v>
      </c>
      <c r="L5" s="8">
        <f>VLOOKUP($K5,$E$3:$I$5,2,FALSE)</f>
        <v>2</v>
      </c>
      <c r="M5" s="8">
        <f>VLOOKUP($K5,$E$3:$I$5,4,FALSE)</f>
        <v>25</v>
      </c>
      <c r="N5" s="8">
        <f>M5-M6</f>
        <v>25</v>
      </c>
      <c r="O5" s="8">
        <f>VLOOKUP($K5,$E$3:$I$5,3,FALSE)</f>
        <v>0.3333333333333333</v>
      </c>
      <c r="P5" s="8">
        <f>P4+O5</f>
        <v>1</v>
      </c>
      <c r="Q5">
        <f>Phixi_trans($C$2,P5)</f>
        <v>1</v>
      </c>
      <c r="R5" s="11">
        <f>N5*Q5</f>
        <v>25</v>
      </c>
      <c r="S5" s="5"/>
      <c r="T5" s="8">
        <f>Q3</f>
        <v>0.5286650061607361</v>
      </c>
      <c r="U5" s="8">
        <f t="shared" si="0"/>
        <v>60</v>
      </c>
      <c r="V5" s="8">
        <f aca="true" t="shared" si="1" ref="V5:V10">IF(V$2&gt;=$T5,$H$4,0)</f>
        <v>25</v>
      </c>
      <c r="W5" s="8">
        <f aca="true" t="shared" si="2" ref="W5:W10">IF(W$2&gt;=$T5,$H$5,0)</f>
        <v>100</v>
      </c>
    </row>
    <row r="6" spans="2:23" ht="15" thickTop="1">
      <c r="B6" s="16">
        <f aca="true" t="shared" si="3" ref="B6:B25">B5+0.05</f>
        <v>0.05</v>
      </c>
      <c r="C6" s="16">
        <f aca="true" t="shared" si="4" ref="C6:C25">Phixi_trans($C$2,B6)</f>
        <v>0.09951836615800858</v>
      </c>
      <c r="E6" s="5"/>
      <c r="F6" s="15" t="s">
        <v>25</v>
      </c>
      <c r="G6" s="5">
        <f>SUM(G3:G5)</f>
        <v>1</v>
      </c>
      <c r="H6" s="5"/>
      <c r="I6" s="5"/>
      <c r="J6" s="5"/>
      <c r="K6" s="8"/>
      <c r="L6" s="8"/>
      <c r="M6" s="8">
        <v>0</v>
      </c>
      <c r="N6" s="8"/>
      <c r="O6" s="8"/>
      <c r="P6" s="8"/>
      <c r="Q6" s="12" t="s">
        <v>25</v>
      </c>
      <c r="R6" s="13">
        <f>SUM(R3:R5)</f>
        <v>75.16781687736511</v>
      </c>
      <c r="S6" s="5"/>
      <c r="T6" s="8">
        <f>T5+0.000000001+T5/100000</f>
        <v>0.5286702938107977</v>
      </c>
      <c r="U6" s="8">
        <f t="shared" si="0"/>
        <v>60</v>
      </c>
      <c r="V6" s="8">
        <f t="shared" si="1"/>
        <v>25</v>
      </c>
      <c r="W6" s="8">
        <f t="shared" si="2"/>
        <v>0</v>
      </c>
    </row>
    <row r="7" spans="2:23" ht="14.25">
      <c r="B7" s="16">
        <f t="shared" si="3"/>
        <v>0.1</v>
      </c>
      <c r="C7" s="16">
        <f t="shared" si="4"/>
        <v>0.19095191359519958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4" t="s">
        <v>26</v>
      </c>
      <c r="R7" s="5">
        <f>c_int($C$2,3,H3:H5,G3:G5)</f>
        <v>75.16781616210938</v>
      </c>
      <c r="S7" s="5"/>
      <c r="T7" s="8">
        <f>Q4</f>
        <v>0.8291776180267334</v>
      </c>
      <c r="U7" s="8">
        <f t="shared" si="0"/>
        <v>60</v>
      </c>
      <c r="V7" s="8">
        <f t="shared" si="1"/>
        <v>25</v>
      </c>
      <c r="W7" s="8">
        <f t="shared" si="2"/>
        <v>0</v>
      </c>
    </row>
    <row r="8" spans="2:23" ht="14.25">
      <c r="B8" s="16">
        <f t="shared" si="3"/>
        <v>0.15000000000000002</v>
      </c>
      <c r="C8" s="16">
        <f t="shared" si="4"/>
        <v>0.27495744824409485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>
        <f>T7+0.000000001+T7/100000</f>
        <v>0.8291859108029136</v>
      </c>
      <c r="U8" s="8">
        <f t="shared" si="0"/>
        <v>0</v>
      </c>
      <c r="V8" s="8">
        <f t="shared" si="1"/>
        <v>25</v>
      </c>
      <c r="W8" s="8">
        <f t="shared" si="2"/>
        <v>0</v>
      </c>
    </row>
    <row r="9" spans="2:23" ht="14.25">
      <c r="B9" s="16">
        <f t="shared" si="3"/>
        <v>0.2</v>
      </c>
      <c r="C9" s="16">
        <f t="shared" si="4"/>
        <v>0.3521384000778198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>
        <f>Q5</f>
        <v>1</v>
      </c>
      <c r="U9" s="8">
        <f t="shared" si="0"/>
        <v>0</v>
      </c>
      <c r="V9" s="8">
        <f t="shared" si="1"/>
        <v>25</v>
      </c>
      <c r="W9" s="8">
        <f t="shared" si="2"/>
        <v>0</v>
      </c>
    </row>
    <row r="10" spans="2:23" ht="14.25">
      <c r="B10" s="16">
        <f t="shared" si="3"/>
        <v>0.25</v>
      </c>
      <c r="C10" s="16">
        <f t="shared" si="4"/>
        <v>0.4230492413043976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>
        <f>T9+T9/100000</f>
        <v>1.00001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2:23" ht="14.25">
      <c r="B11" s="16">
        <f t="shared" si="3"/>
        <v>0.3</v>
      </c>
      <c r="C11" s="16">
        <f t="shared" si="4"/>
        <v>0.4881993234157562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3" ht="13.5">
      <c r="B12" s="16">
        <f t="shared" si="3"/>
        <v>0.35</v>
      </c>
      <c r="C12" s="16">
        <f t="shared" si="4"/>
        <v>0.5480566024780273</v>
      </c>
    </row>
    <row r="13" spans="2:3" ht="13.5">
      <c r="B13" s="16">
        <f t="shared" si="3"/>
        <v>0.39999999999999997</v>
      </c>
      <c r="C13" s="16">
        <f t="shared" si="4"/>
        <v>0.6030511260032654</v>
      </c>
    </row>
    <row r="14" spans="2:3" ht="13.5">
      <c r="B14" s="16">
        <f t="shared" si="3"/>
        <v>0.44999999999999996</v>
      </c>
      <c r="C14" s="16">
        <f t="shared" si="4"/>
        <v>0.6535779237747192</v>
      </c>
    </row>
    <row r="15" spans="2:3" ht="13.5">
      <c r="B15" s="16">
        <f t="shared" si="3"/>
        <v>0.49999999999999994</v>
      </c>
      <c r="C15" s="16">
        <f t="shared" si="4"/>
        <v>0.699999988079071</v>
      </c>
    </row>
    <row r="16" spans="2:3" ht="13.5">
      <c r="B16" s="16">
        <f t="shared" si="3"/>
        <v>0.5499999999999999</v>
      </c>
      <c r="C16" s="16">
        <f t="shared" si="4"/>
        <v>0.7426507472991943</v>
      </c>
    </row>
    <row r="17" spans="2:3" ht="13.5">
      <c r="B17" s="16">
        <f t="shared" si="3"/>
        <v>0.6</v>
      </c>
      <c r="C17" s="16">
        <f t="shared" si="4"/>
        <v>0.7818365693092346</v>
      </c>
    </row>
    <row r="18" spans="2:3" ht="13.5">
      <c r="B18" s="16">
        <f t="shared" si="3"/>
        <v>0.65</v>
      </c>
      <c r="C18" s="16">
        <f t="shared" si="4"/>
        <v>0.8178389072418213</v>
      </c>
    </row>
    <row r="19" spans="2:3" ht="13.5">
      <c r="B19" s="16">
        <f t="shared" si="3"/>
        <v>0.7000000000000001</v>
      </c>
      <c r="C19" s="16">
        <f t="shared" si="4"/>
        <v>0.8509164452552795</v>
      </c>
    </row>
    <row r="20" spans="2:3" ht="13.5">
      <c r="B20" s="16">
        <f t="shared" si="3"/>
        <v>0.7500000000000001</v>
      </c>
      <c r="C20" s="16">
        <f t="shared" si="4"/>
        <v>0.8813068270683289</v>
      </c>
    </row>
    <row r="21" spans="2:3" ht="13.5">
      <c r="B21" s="16">
        <f t="shared" si="3"/>
        <v>0.8000000000000002</v>
      </c>
      <c r="C21" s="16">
        <f t="shared" si="4"/>
        <v>0.9092282652854919</v>
      </c>
    </row>
    <row r="22" spans="2:3" ht="13.5">
      <c r="B22" s="16">
        <f t="shared" si="3"/>
        <v>0.8500000000000002</v>
      </c>
      <c r="C22" s="16">
        <f t="shared" si="4"/>
        <v>0.9348813891410828</v>
      </c>
    </row>
    <row r="23" spans="2:3" ht="13.5">
      <c r="B23" s="16">
        <f t="shared" si="3"/>
        <v>0.9000000000000002</v>
      </c>
      <c r="C23" s="16">
        <f t="shared" si="4"/>
        <v>0.9584504961967468</v>
      </c>
    </row>
    <row r="24" spans="2:3" ht="13.5">
      <c r="B24" s="16">
        <f t="shared" si="3"/>
        <v>0.9500000000000003</v>
      </c>
      <c r="C24" s="16">
        <f t="shared" si="4"/>
        <v>0.9801048636436462</v>
      </c>
    </row>
    <row r="25" spans="2:3" ht="13.5">
      <c r="B25" s="16">
        <f t="shared" si="3"/>
        <v>1.0000000000000002</v>
      </c>
      <c r="C25" s="16">
        <f t="shared" si="4"/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B1:W25"/>
  <sheetViews>
    <sheetView zoomScale="150" zoomScaleNormal="150" workbookViewId="0" topLeftCell="A1">
      <selection activeCell="C2" sqref="C2"/>
    </sheetView>
  </sheetViews>
  <sheetFormatPr defaultColWidth="9.00390625" defaultRowHeight="13.5"/>
  <cols>
    <col min="1" max="1" width="1.4921875" style="0" customWidth="1"/>
    <col min="2" max="2" width="4.625" style="0" customWidth="1"/>
    <col min="3" max="3" width="6.125" style="0" customWidth="1"/>
    <col min="4" max="4" width="1.875" style="0" customWidth="1"/>
    <col min="5" max="5" width="3.75390625" style="0" customWidth="1"/>
    <col min="6" max="6" width="4.125" style="0" customWidth="1"/>
    <col min="7" max="7" width="5.625" style="0" customWidth="1"/>
    <col min="8" max="8" width="4.875" style="0" customWidth="1"/>
    <col min="9" max="9" width="9.25390625" style="0" bestFit="1" customWidth="1"/>
    <col min="10" max="10" width="2.25390625" style="0" customWidth="1"/>
    <col min="11" max="11" width="4.00390625" style="0" customWidth="1"/>
    <col min="12" max="12" width="3.375" style="0" customWidth="1"/>
    <col min="13" max="13" width="5.125" style="0" customWidth="1"/>
    <col min="14" max="14" width="3.875" style="0" customWidth="1"/>
    <col min="15" max="15" width="5.50390625" style="0" customWidth="1"/>
    <col min="16" max="16" width="6.375" style="0" customWidth="1"/>
    <col min="17" max="17" width="9.25390625" style="0" bestFit="1" customWidth="1"/>
    <col min="18" max="18" width="9.125" style="0" bestFit="1" customWidth="1"/>
    <col min="19" max="19" width="2.00390625" style="0" customWidth="1"/>
    <col min="20" max="20" width="10.375" style="0" customWidth="1"/>
    <col min="21" max="23" width="9.125" style="0" bestFit="1" customWidth="1"/>
  </cols>
  <sheetData>
    <row r="1" spans="3:23" ht="13.5">
      <c r="C1">
        <v>0</v>
      </c>
      <c r="T1" t="s">
        <v>32</v>
      </c>
      <c r="U1">
        <v>1</v>
      </c>
      <c r="V1">
        <v>2</v>
      </c>
      <c r="W1">
        <v>3</v>
      </c>
    </row>
    <row r="2" spans="2:23" ht="27">
      <c r="B2" s="1" t="s">
        <v>11</v>
      </c>
      <c r="C2" s="2">
        <f>C1/100</f>
        <v>0</v>
      </c>
      <c r="E2" s="3" t="s">
        <v>33</v>
      </c>
      <c r="F2" s="3" t="s">
        <v>34</v>
      </c>
      <c r="G2" s="3" t="s">
        <v>10</v>
      </c>
      <c r="H2" s="3" t="s">
        <v>35</v>
      </c>
      <c r="I2" s="4" t="s">
        <v>36</v>
      </c>
      <c r="J2" s="5"/>
      <c r="K2" s="6" t="s">
        <v>33</v>
      </c>
      <c r="L2" s="6" t="s">
        <v>34</v>
      </c>
      <c r="M2" s="7" t="s">
        <v>37</v>
      </c>
      <c r="N2" s="6" t="s">
        <v>38</v>
      </c>
      <c r="O2" s="6" t="s">
        <v>39</v>
      </c>
      <c r="P2" s="6" t="s">
        <v>40</v>
      </c>
      <c r="Q2" s="6" t="s">
        <v>41</v>
      </c>
      <c r="R2" s="7" t="s">
        <v>42</v>
      </c>
      <c r="S2" s="5"/>
      <c r="T2" s="8" t="s">
        <v>41</v>
      </c>
      <c r="U2" s="8">
        <f>VLOOKUP(U1,$L$3:$R$5,6,FALSE)</f>
        <v>1</v>
      </c>
      <c r="V2" s="8">
        <f>VLOOKUP(V1,$L$3:$R$5,6,FALSE)</f>
        <v>0</v>
      </c>
      <c r="W2" s="8">
        <f>VLOOKUP(W1,$L$3:$R$5,6,FALSE)</f>
        <v>0</v>
      </c>
    </row>
    <row r="3" spans="5:23" ht="14.25">
      <c r="E3" s="9">
        <f>RANK(I3,I$3:I$5)</f>
        <v>3</v>
      </c>
      <c r="F3" s="9">
        <v>1</v>
      </c>
      <c r="G3" s="10">
        <f>1/3</f>
        <v>0.3333333333333333</v>
      </c>
      <c r="H3" s="10">
        <v>25</v>
      </c>
      <c r="I3" s="8">
        <f>H3+0.00001*F3</f>
        <v>25.00001</v>
      </c>
      <c r="J3" s="5"/>
      <c r="K3" s="8">
        <v>1</v>
      </c>
      <c r="L3" s="8">
        <f>VLOOKUP($K3,$E$3:$I$5,2,FALSE)</f>
        <v>3</v>
      </c>
      <c r="M3" s="8">
        <f>VLOOKUP($K3,$E$3:$I$5,4,FALSE)</f>
        <v>100</v>
      </c>
      <c r="N3" s="8">
        <f>M3-M4</f>
        <v>50</v>
      </c>
      <c r="O3" s="8">
        <f>VLOOKUP($K3,$E$3:$I$5,3,FALSE)</f>
        <v>0.3333333333333333</v>
      </c>
      <c r="P3" s="8">
        <f>O3</f>
        <v>0.3333333333333333</v>
      </c>
      <c r="Q3">
        <f>Phixi_trans($C$2,P3)</f>
        <v>0</v>
      </c>
      <c r="R3" s="8">
        <f>N3*Q3</f>
        <v>0</v>
      </c>
      <c r="S3" s="5"/>
      <c r="T3" s="8" t="s">
        <v>43</v>
      </c>
      <c r="U3" s="8" t="s">
        <v>7</v>
      </c>
      <c r="V3" s="8" t="s">
        <v>8</v>
      </c>
      <c r="W3" s="8" t="s">
        <v>9</v>
      </c>
    </row>
    <row r="4" spans="2:23" ht="14.25">
      <c r="B4" t="s">
        <v>44</v>
      </c>
      <c r="C4" t="s">
        <v>45</v>
      </c>
      <c r="E4" s="9">
        <f>RANK(I4,I$3:I$5)</f>
        <v>2</v>
      </c>
      <c r="F4" s="9">
        <v>2</v>
      </c>
      <c r="G4" s="10">
        <f>1/3</f>
        <v>0.3333333333333333</v>
      </c>
      <c r="H4" s="10">
        <v>50</v>
      </c>
      <c r="I4" s="8">
        <f>H4+0.00001*F4</f>
        <v>50.00002</v>
      </c>
      <c r="J4" s="5"/>
      <c r="K4" s="8">
        <v>2</v>
      </c>
      <c r="L4" s="8">
        <f>VLOOKUP($K4,$E$3:$I$5,2,FALSE)</f>
        <v>2</v>
      </c>
      <c r="M4" s="8">
        <f>VLOOKUP($K4,$E$3:$I$5,4,FALSE)</f>
        <v>50</v>
      </c>
      <c r="N4" s="8">
        <f>M4-M5</f>
        <v>25</v>
      </c>
      <c r="O4" s="8">
        <f>VLOOKUP($K4,$E$3:$I$5,3,FALSE)</f>
        <v>0.3333333333333333</v>
      </c>
      <c r="P4" s="8">
        <f>P3+O4</f>
        <v>0.6666666666666666</v>
      </c>
      <c r="Q4">
        <f>Phixi_trans($C$2,P4)</f>
        <v>0</v>
      </c>
      <c r="R4" s="8">
        <f>N4*Q4</f>
        <v>0</v>
      </c>
      <c r="S4" s="5"/>
      <c r="T4" s="8">
        <v>0</v>
      </c>
      <c r="U4" s="8">
        <f aca="true" t="shared" si="0" ref="U4:U10">IF(U$2&gt;=$T4,$H$3,0)</f>
        <v>25</v>
      </c>
      <c r="V4" s="8">
        <f aca="true" t="shared" si="1" ref="V4:V10">IF(V$2&gt;=$T4,$H$4,0)</f>
        <v>50</v>
      </c>
      <c r="W4" s="8">
        <f aca="true" t="shared" si="2" ref="W4:W10">IF(W$2&gt;=$T4,$H$5,0)</f>
        <v>100</v>
      </c>
    </row>
    <row r="5" spans="2:23" ht="15" thickBot="1">
      <c r="B5" s="16">
        <v>0</v>
      </c>
      <c r="C5" s="16">
        <f aca="true" t="shared" si="3" ref="C5:C25">Phixi_trans($C$2,B5)</f>
        <v>0</v>
      </c>
      <c r="E5" s="9">
        <f>RANK(I5,I$3:I$5)</f>
        <v>1</v>
      </c>
      <c r="F5" s="9">
        <v>3</v>
      </c>
      <c r="G5" s="10">
        <f>1/3</f>
        <v>0.3333333333333333</v>
      </c>
      <c r="H5" s="10">
        <v>100</v>
      </c>
      <c r="I5" s="8">
        <f>H5+0.00001*F5</f>
        <v>100.00003</v>
      </c>
      <c r="J5" s="5"/>
      <c r="K5" s="8">
        <v>3</v>
      </c>
      <c r="L5" s="8">
        <f>VLOOKUP($K5,$E$3:$I$5,2,FALSE)</f>
        <v>1</v>
      </c>
      <c r="M5" s="8">
        <f>VLOOKUP($K5,$E$3:$I$5,4,FALSE)</f>
        <v>25</v>
      </c>
      <c r="N5" s="8">
        <f>M5-M6</f>
        <v>25</v>
      </c>
      <c r="O5" s="8">
        <f>VLOOKUP($K5,$E$3:$I$5,3,FALSE)</f>
        <v>0.3333333333333333</v>
      </c>
      <c r="P5" s="8">
        <f>P4+O5</f>
        <v>1</v>
      </c>
      <c r="Q5">
        <f>Phixi_trans($C$2,P5)</f>
        <v>1</v>
      </c>
      <c r="R5" s="11">
        <f>N5*Q5</f>
        <v>25</v>
      </c>
      <c r="S5" s="5"/>
      <c r="T5" s="8">
        <f>Q3</f>
        <v>0</v>
      </c>
      <c r="U5" s="8">
        <f t="shared" si="0"/>
        <v>25</v>
      </c>
      <c r="V5" s="8">
        <f t="shared" si="1"/>
        <v>50</v>
      </c>
      <c r="W5" s="8">
        <f t="shared" si="2"/>
        <v>100</v>
      </c>
    </row>
    <row r="6" spans="2:23" ht="15" thickTop="1">
      <c r="B6" s="16">
        <f aca="true" t="shared" si="4" ref="B6:B25">B5+0.05</f>
        <v>0.05</v>
      </c>
      <c r="C6" s="16">
        <f t="shared" si="3"/>
        <v>0</v>
      </c>
      <c r="E6" s="5"/>
      <c r="F6" s="15" t="s">
        <v>46</v>
      </c>
      <c r="G6" s="5">
        <f>SUM(G3:G5)</f>
        <v>1</v>
      </c>
      <c r="H6" s="5"/>
      <c r="I6" s="5"/>
      <c r="J6" s="5"/>
      <c r="K6" s="8"/>
      <c r="L6" s="8"/>
      <c r="M6" s="8">
        <v>0</v>
      </c>
      <c r="N6" s="8"/>
      <c r="O6" s="8"/>
      <c r="P6" s="8"/>
      <c r="Q6" s="12" t="s">
        <v>46</v>
      </c>
      <c r="R6" s="13">
        <f>SUM(R3:R5)</f>
        <v>25</v>
      </c>
      <c r="S6" s="5"/>
      <c r="T6" s="8">
        <f>T5+0.000000001+T5/100000</f>
        <v>1E-09</v>
      </c>
      <c r="U6" s="8">
        <f t="shared" si="0"/>
        <v>25</v>
      </c>
      <c r="V6" s="8">
        <f t="shared" si="1"/>
        <v>0</v>
      </c>
      <c r="W6" s="8">
        <f t="shared" si="2"/>
        <v>0</v>
      </c>
    </row>
    <row r="7" spans="2:23" ht="14.25">
      <c r="B7" s="16">
        <f t="shared" si="4"/>
        <v>0.1</v>
      </c>
      <c r="C7" s="16">
        <f t="shared" si="3"/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4" t="s">
        <v>47</v>
      </c>
      <c r="R7" s="5">
        <f>c_int($C$2,3,H3:H5,G3:G5)</f>
        <v>25</v>
      </c>
      <c r="S7" s="5"/>
      <c r="T7" s="8">
        <f>Q4</f>
        <v>0</v>
      </c>
      <c r="U7" s="8">
        <f t="shared" si="0"/>
        <v>25</v>
      </c>
      <c r="V7" s="8">
        <f t="shared" si="1"/>
        <v>50</v>
      </c>
      <c r="W7" s="8">
        <f t="shared" si="2"/>
        <v>100</v>
      </c>
    </row>
    <row r="8" spans="2:23" ht="14.25">
      <c r="B8" s="16">
        <f t="shared" si="4"/>
        <v>0.15000000000000002</v>
      </c>
      <c r="C8" s="16">
        <f t="shared" si="3"/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>
        <f>T7+0.000000001+T7/100000</f>
        <v>1E-09</v>
      </c>
      <c r="U8" s="8">
        <f t="shared" si="0"/>
        <v>25</v>
      </c>
      <c r="V8" s="8">
        <f t="shared" si="1"/>
        <v>0</v>
      </c>
      <c r="W8" s="8">
        <f t="shared" si="2"/>
        <v>0</v>
      </c>
    </row>
    <row r="9" spans="2:23" ht="14.25">
      <c r="B9" s="16">
        <f t="shared" si="4"/>
        <v>0.2</v>
      </c>
      <c r="C9" s="16">
        <f t="shared" si="3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>
        <f>Q5</f>
        <v>1</v>
      </c>
      <c r="U9" s="8">
        <f t="shared" si="0"/>
        <v>25</v>
      </c>
      <c r="V9" s="8">
        <f t="shared" si="1"/>
        <v>0</v>
      </c>
      <c r="W9" s="8">
        <f t="shared" si="2"/>
        <v>0</v>
      </c>
    </row>
    <row r="10" spans="2:23" ht="14.25">
      <c r="B10" s="16">
        <f t="shared" si="4"/>
        <v>0.25</v>
      </c>
      <c r="C10" s="16">
        <f t="shared" si="3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>
        <f>T9+T9/100000</f>
        <v>1.00001</v>
      </c>
      <c r="U10" s="8">
        <f t="shared" si="0"/>
        <v>0</v>
      </c>
      <c r="V10" s="8">
        <f t="shared" si="1"/>
        <v>0</v>
      </c>
      <c r="W10" s="8">
        <f t="shared" si="2"/>
        <v>0</v>
      </c>
    </row>
    <row r="11" spans="2:23" ht="14.25">
      <c r="B11" s="16">
        <f t="shared" si="4"/>
        <v>0.3</v>
      </c>
      <c r="C11" s="16">
        <f t="shared" si="3"/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3" ht="13.5">
      <c r="B12" s="16">
        <f t="shared" si="4"/>
        <v>0.35</v>
      </c>
      <c r="C12" s="16">
        <f t="shared" si="3"/>
        <v>0</v>
      </c>
    </row>
    <row r="13" spans="2:3" ht="13.5">
      <c r="B13" s="16">
        <f t="shared" si="4"/>
        <v>0.39999999999999997</v>
      </c>
      <c r="C13" s="16">
        <f t="shared" si="3"/>
        <v>0</v>
      </c>
    </row>
    <row r="14" spans="2:3" ht="13.5">
      <c r="B14" s="16">
        <f t="shared" si="4"/>
        <v>0.44999999999999996</v>
      </c>
      <c r="C14" s="16">
        <f t="shared" si="3"/>
        <v>0</v>
      </c>
    </row>
    <row r="15" spans="2:3" ht="13.5">
      <c r="B15" s="16">
        <f t="shared" si="4"/>
        <v>0.49999999999999994</v>
      </c>
      <c r="C15" s="16">
        <f t="shared" si="3"/>
        <v>0</v>
      </c>
    </row>
    <row r="16" spans="2:3" ht="13.5">
      <c r="B16" s="16">
        <f t="shared" si="4"/>
        <v>0.5499999999999999</v>
      </c>
      <c r="C16" s="16">
        <f t="shared" si="3"/>
        <v>0</v>
      </c>
    </row>
    <row r="17" spans="2:3" ht="13.5">
      <c r="B17" s="16">
        <f t="shared" si="4"/>
        <v>0.6</v>
      </c>
      <c r="C17" s="16">
        <f t="shared" si="3"/>
        <v>0</v>
      </c>
    </row>
    <row r="18" spans="2:3" ht="13.5">
      <c r="B18" s="16">
        <f t="shared" si="4"/>
        <v>0.65</v>
      </c>
      <c r="C18" s="16">
        <f t="shared" si="3"/>
        <v>0</v>
      </c>
    </row>
    <row r="19" spans="2:3" ht="13.5">
      <c r="B19" s="16">
        <f t="shared" si="4"/>
        <v>0.7000000000000001</v>
      </c>
      <c r="C19" s="16">
        <f t="shared" si="3"/>
        <v>0</v>
      </c>
    </row>
    <row r="20" spans="2:3" ht="13.5">
      <c r="B20" s="16">
        <f t="shared" si="4"/>
        <v>0.7500000000000001</v>
      </c>
      <c r="C20" s="16">
        <f t="shared" si="3"/>
        <v>0</v>
      </c>
    </row>
    <row r="21" spans="2:3" ht="13.5">
      <c r="B21" s="16">
        <f t="shared" si="4"/>
        <v>0.8000000000000002</v>
      </c>
      <c r="C21" s="16">
        <f t="shared" si="3"/>
        <v>0</v>
      </c>
    </row>
    <row r="22" spans="2:3" ht="13.5">
      <c r="B22" s="16">
        <f t="shared" si="4"/>
        <v>0.8500000000000002</v>
      </c>
      <c r="C22" s="16">
        <f t="shared" si="3"/>
        <v>0</v>
      </c>
    </row>
    <row r="23" spans="2:3" ht="13.5">
      <c r="B23" s="16">
        <f t="shared" si="4"/>
        <v>0.9000000000000002</v>
      </c>
      <c r="C23" s="16">
        <f t="shared" si="3"/>
        <v>0</v>
      </c>
    </row>
    <row r="24" spans="2:3" ht="13.5">
      <c r="B24" s="16">
        <f t="shared" si="4"/>
        <v>0.9500000000000003</v>
      </c>
      <c r="C24" s="16">
        <f t="shared" si="3"/>
        <v>0</v>
      </c>
    </row>
    <row r="25" spans="2:3" ht="13.5">
      <c r="B25" s="16">
        <f t="shared" si="4"/>
        <v>1.0000000000000002</v>
      </c>
      <c r="C25" s="16">
        <f t="shared" si="3"/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31"/>
  <sheetViews>
    <sheetView workbookViewId="0" topLeftCell="A1">
      <selection activeCell="N38" sqref="N38"/>
    </sheetView>
  </sheetViews>
  <sheetFormatPr defaultColWidth="9.00390625" defaultRowHeight="13.5"/>
  <cols>
    <col min="1" max="4" width="9.25390625" style="0" customWidth="1"/>
  </cols>
  <sheetData>
    <row r="1" spans="1:4" ht="13.5">
      <c r="A1" s="15" t="s">
        <v>6</v>
      </c>
      <c r="B1" s="15">
        <v>3</v>
      </c>
      <c r="C1" s="15"/>
      <c r="D1" s="15"/>
    </row>
    <row r="2" spans="1:4" ht="9" customHeight="1">
      <c r="A2" s="15"/>
      <c r="B2" s="15"/>
      <c r="C2" s="15"/>
      <c r="D2" s="15"/>
    </row>
    <row r="3" spans="1:4" ht="14.25" customHeight="1">
      <c r="A3" s="21"/>
      <c r="B3" s="21" t="s">
        <v>7</v>
      </c>
      <c r="C3" s="21" t="s">
        <v>8</v>
      </c>
      <c r="D3" s="21" t="s">
        <v>9</v>
      </c>
    </row>
    <row r="4" spans="1:4" ht="14.25" customHeight="1">
      <c r="A4" s="21" t="s">
        <v>10</v>
      </c>
      <c r="B4" s="22">
        <v>0.3</v>
      </c>
      <c r="C4" s="22">
        <v>0.2</v>
      </c>
      <c r="D4" s="22">
        <v>0.5</v>
      </c>
    </row>
    <row r="5" spans="1:4" ht="14.25" customHeight="1">
      <c r="A5" s="23" t="s">
        <v>62</v>
      </c>
      <c r="B5" s="23">
        <v>40</v>
      </c>
      <c r="C5" s="23">
        <v>50</v>
      </c>
      <c r="D5" s="23">
        <v>60</v>
      </c>
    </row>
    <row r="6" spans="1:4" ht="14.25" customHeight="1">
      <c r="A6" s="23" t="s">
        <v>63</v>
      </c>
      <c r="B6" s="23">
        <v>30</v>
      </c>
      <c r="C6" s="23">
        <v>20</v>
      </c>
      <c r="D6" s="23">
        <v>70</v>
      </c>
    </row>
    <row r="7" spans="1:4" ht="14.25" customHeight="1">
      <c r="A7" s="23" t="s">
        <v>64</v>
      </c>
      <c r="B7" s="23">
        <v>50</v>
      </c>
      <c r="C7" s="23">
        <v>50</v>
      </c>
      <c r="D7" s="23">
        <v>50</v>
      </c>
    </row>
    <row r="8" spans="1:4" ht="10.5" customHeight="1">
      <c r="A8" s="15"/>
      <c r="B8" s="15"/>
      <c r="C8" s="15"/>
      <c r="D8" s="15"/>
    </row>
    <row r="9" spans="1:4" ht="13.5">
      <c r="A9" s="15" t="s">
        <v>12</v>
      </c>
      <c r="B9" s="15"/>
      <c r="C9" s="15"/>
      <c r="D9" s="15"/>
    </row>
    <row r="10" spans="1:4" s="20" customFormat="1" ht="13.5">
      <c r="A10" s="4" t="s">
        <v>11</v>
      </c>
      <c r="B10" s="19" t="s">
        <v>62</v>
      </c>
      <c r="C10" s="19" t="s">
        <v>63</v>
      </c>
      <c r="D10" s="19" t="s">
        <v>64</v>
      </c>
    </row>
    <row r="11" spans="1:4" ht="13.5">
      <c r="A11" s="24">
        <v>0</v>
      </c>
      <c r="B11" s="24">
        <f>c_int($A11,$B$1,$B$5:$D$5,$B$4:$D$4)</f>
        <v>40</v>
      </c>
      <c r="C11" s="24">
        <f>c_int($A11,$B$1,$B$6:$D$6,$B$4:$D$4)</f>
        <v>20</v>
      </c>
      <c r="D11" s="24">
        <f>c_int($A11,$B$1,$B$7:$D$7,$B$4:$D$4)</f>
        <v>50</v>
      </c>
    </row>
    <row r="12" spans="1:4" ht="13.5">
      <c r="A12" s="24">
        <f>A11+0.05</f>
        <v>0.05</v>
      </c>
      <c r="B12" s="24">
        <f aca="true" t="shared" si="0" ref="B12:B31">c_int($A12,$B$1,$B$5:$D$5,$B$4:$D$4)</f>
        <v>42.18599319458008</v>
      </c>
      <c r="C12" s="24">
        <f aca="true" t="shared" si="1" ref="C12:C31">c_int($A12,$B$1,$B$6:$D$6,$B$4:$D$4)</f>
        <v>25.060407638549805</v>
      </c>
      <c r="D12" s="24">
        <f aca="true" t="shared" si="2" ref="D12:D31">c_int($A12,$B$1,$B$7:$D$7,$B$4:$D$4)</f>
        <v>50</v>
      </c>
    </row>
    <row r="13" spans="1:4" ht="13.5">
      <c r="A13" s="24">
        <f aca="true" t="shared" si="3" ref="A13:A31">A12+0.05</f>
        <v>0.1</v>
      </c>
      <c r="B13" s="24">
        <f t="shared" si="0"/>
        <v>43.584251403808594</v>
      </c>
      <c r="C13" s="24">
        <f t="shared" si="1"/>
        <v>28.079341888427734</v>
      </c>
      <c r="D13" s="24">
        <f t="shared" si="2"/>
        <v>50</v>
      </c>
    </row>
    <row r="14" spans="1:4" ht="13.5">
      <c r="A14" s="24">
        <f t="shared" si="3"/>
        <v>0.15000000000000002</v>
      </c>
      <c r="B14" s="24">
        <f t="shared" si="0"/>
        <v>44.82395553588867</v>
      </c>
      <c r="C14" s="24">
        <f t="shared" si="1"/>
        <v>30.835708618164062</v>
      </c>
      <c r="D14" s="24">
        <f t="shared" si="2"/>
        <v>50</v>
      </c>
    </row>
    <row r="15" spans="1:4" ht="13.5">
      <c r="A15" s="24">
        <f t="shared" si="3"/>
        <v>0.2</v>
      </c>
      <c r="B15" s="24">
        <f t="shared" si="0"/>
        <v>45.97626876831055</v>
      </c>
      <c r="C15" s="24">
        <f t="shared" si="1"/>
        <v>33.45972442626953</v>
      </c>
      <c r="D15" s="24">
        <f t="shared" si="2"/>
        <v>50</v>
      </c>
    </row>
    <row r="16" spans="1:4" ht="13.5">
      <c r="A16" s="24">
        <f t="shared" si="3"/>
        <v>0.25</v>
      </c>
      <c r="B16" s="24">
        <f t="shared" si="0"/>
        <v>47.069419860839844</v>
      </c>
      <c r="C16" s="24">
        <f t="shared" si="1"/>
        <v>35.99943161010742</v>
      </c>
      <c r="D16" s="24">
        <f t="shared" si="2"/>
        <v>50</v>
      </c>
    </row>
    <row r="17" spans="1:4" ht="13.5">
      <c r="A17" s="24">
        <f t="shared" si="3"/>
        <v>0.3</v>
      </c>
      <c r="B17" s="24">
        <f t="shared" si="0"/>
        <v>48.11800765991211</v>
      </c>
      <c r="C17" s="24">
        <f t="shared" si="1"/>
        <v>38.478614807128906</v>
      </c>
      <c r="D17" s="24">
        <f t="shared" si="2"/>
        <v>50</v>
      </c>
    </row>
    <row r="18" spans="1:4" ht="13.5">
      <c r="A18" s="24">
        <f t="shared" si="3"/>
        <v>0.35</v>
      </c>
      <c r="B18" s="24">
        <f t="shared" si="0"/>
        <v>49.13066864013672</v>
      </c>
      <c r="C18" s="24">
        <f t="shared" si="1"/>
        <v>40.91096115112305</v>
      </c>
      <c r="D18" s="24">
        <f t="shared" si="2"/>
        <v>50</v>
      </c>
    </row>
    <row r="19" spans="1:4" ht="13.5">
      <c r="A19" s="24">
        <f t="shared" si="3"/>
        <v>0.39999999999999997</v>
      </c>
      <c r="B19" s="24">
        <f t="shared" si="0"/>
        <v>50.11294937133789</v>
      </c>
      <c r="C19" s="24">
        <f t="shared" si="1"/>
        <v>43.305091857910156</v>
      </c>
      <c r="D19" s="24">
        <f t="shared" si="2"/>
        <v>50</v>
      </c>
    </row>
    <row r="20" spans="1:4" ht="13.5">
      <c r="A20" s="24">
        <f t="shared" si="3"/>
        <v>0.44999999999999996</v>
      </c>
      <c r="B20" s="24">
        <f t="shared" si="0"/>
        <v>51.06855010986328</v>
      </c>
      <c r="C20" s="24">
        <f t="shared" si="1"/>
        <v>45.666778564453125</v>
      </c>
      <c r="D20" s="24">
        <f t="shared" si="2"/>
        <v>50</v>
      </c>
    </row>
    <row r="21" spans="1:4" ht="13.5">
      <c r="A21" s="24">
        <f t="shared" si="3"/>
        <v>0.49999999999999994</v>
      </c>
      <c r="B21" s="24">
        <f t="shared" si="0"/>
        <v>52</v>
      </c>
      <c r="C21" s="24">
        <f t="shared" si="1"/>
        <v>48</v>
      </c>
      <c r="D21" s="24">
        <f t="shared" si="2"/>
        <v>50</v>
      </c>
    </row>
    <row r="22" spans="1:4" ht="13.5">
      <c r="A22" s="24">
        <f t="shared" si="3"/>
        <v>0.5499999999999999</v>
      </c>
      <c r="B22" s="24">
        <f t="shared" si="0"/>
        <v>52.909000396728516</v>
      </c>
      <c r="C22" s="24">
        <f t="shared" si="1"/>
        <v>50.30754852294922</v>
      </c>
      <c r="D22" s="24">
        <f t="shared" si="2"/>
        <v>50</v>
      </c>
    </row>
    <row r="23" spans="1:4" ht="13.5">
      <c r="A23" s="24">
        <f t="shared" si="3"/>
        <v>0.6</v>
      </c>
      <c r="B23" s="24">
        <f t="shared" si="0"/>
        <v>53.79660415649414</v>
      </c>
      <c r="C23" s="24">
        <f t="shared" si="1"/>
        <v>52.59136962890625</v>
      </c>
      <c r="D23" s="24">
        <f t="shared" si="2"/>
        <v>50</v>
      </c>
    </row>
    <row r="24" spans="1:4" ht="13.5">
      <c r="A24" s="24">
        <f t="shared" si="3"/>
        <v>0.65</v>
      </c>
      <c r="B24" s="24">
        <f t="shared" si="0"/>
        <v>54.663330078125</v>
      </c>
      <c r="C24" s="24">
        <f t="shared" si="1"/>
        <v>54.85271453857422</v>
      </c>
      <c r="D24" s="24">
        <f t="shared" si="2"/>
        <v>50</v>
      </c>
    </row>
    <row r="25" spans="1:4" ht="13.5">
      <c r="A25" s="24">
        <f t="shared" si="3"/>
        <v>0.7000000000000001</v>
      </c>
      <c r="B25" s="24">
        <f t="shared" si="0"/>
        <v>55.50916290283203</v>
      </c>
      <c r="C25" s="24">
        <f t="shared" si="1"/>
        <v>57.092281341552734</v>
      </c>
      <c r="D25" s="24">
        <f t="shared" si="2"/>
        <v>50</v>
      </c>
    </row>
    <row r="26" spans="1:4" ht="13.5">
      <c r="A26" s="24">
        <f t="shared" si="3"/>
        <v>0.7500000000000001</v>
      </c>
      <c r="B26" s="24">
        <f t="shared" si="0"/>
        <v>56.33352279663086</v>
      </c>
      <c r="C26" s="24">
        <f t="shared" si="1"/>
        <v>59.3101921081543</v>
      </c>
      <c r="D26" s="24">
        <f t="shared" si="2"/>
        <v>50</v>
      </c>
    </row>
    <row r="27" spans="1:4" ht="13.5">
      <c r="A27" s="24">
        <f t="shared" si="3"/>
        <v>0.8000000000000002</v>
      </c>
      <c r="B27" s="24">
        <f t="shared" si="0"/>
        <v>57.13507080078125</v>
      </c>
      <c r="C27" s="24">
        <f t="shared" si="1"/>
        <v>61.50593185424805</v>
      </c>
      <c r="D27" s="24">
        <f t="shared" si="2"/>
        <v>50</v>
      </c>
    </row>
    <row r="28" spans="1:4" ht="13.5">
      <c r="A28" s="24">
        <f t="shared" si="3"/>
        <v>0.8500000000000002</v>
      </c>
      <c r="B28" s="24">
        <f t="shared" si="0"/>
        <v>57.911346435546875</v>
      </c>
      <c r="C28" s="24">
        <f t="shared" si="1"/>
        <v>63.678123474121094</v>
      </c>
      <c r="D28" s="24">
        <f t="shared" si="2"/>
        <v>50</v>
      </c>
    </row>
    <row r="29" spans="1:4" ht="13.5">
      <c r="A29" s="24">
        <f t="shared" si="3"/>
        <v>0.9000000000000002</v>
      </c>
      <c r="B29" s="24">
        <f t="shared" si="0"/>
        <v>58.65785217285156</v>
      </c>
      <c r="C29" s="24">
        <f t="shared" si="1"/>
        <v>65.823974609375</v>
      </c>
      <c r="D29" s="24">
        <f t="shared" si="2"/>
        <v>50</v>
      </c>
    </row>
    <row r="30" spans="1:4" ht="13.5">
      <c r="A30" s="24">
        <f t="shared" si="3"/>
        <v>0.9500000000000003</v>
      </c>
      <c r="B30" s="24">
        <f t="shared" si="0"/>
        <v>59.36524200439453</v>
      </c>
      <c r="C30" s="24">
        <f t="shared" si="1"/>
        <v>67.93759155273438</v>
      </c>
      <c r="D30" s="24">
        <f t="shared" si="2"/>
        <v>50</v>
      </c>
    </row>
    <row r="31" spans="1:4" ht="13.5">
      <c r="A31" s="24">
        <f t="shared" si="3"/>
        <v>1.0000000000000002</v>
      </c>
      <c r="B31" s="24">
        <f t="shared" si="0"/>
        <v>60</v>
      </c>
      <c r="C31" s="24">
        <f t="shared" si="1"/>
        <v>70</v>
      </c>
      <c r="D31" s="24">
        <f t="shared" si="2"/>
        <v>50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E32"/>
  <sheetViews>
    <sheetView workbookViewId="0" topLeftCell="A1">
      <selection activeCell="E8" sqref="E8"/>
    </sheetView>
  </sheetViews>
  <sheetFormatPr defaultColWidth="9.00390625" defaultRowHeight="13.5"/>
  <cols>
    <col min="1" max="5" width="9.375" style="0" customWidth="1"/>
  </cols>
  <sheetData>
    <row r="1" spans="1:5" ht="13.5">
      <c r="A1" s="15" t="s">
        <v>6</v>
      </c>
      <c r="B1" s="15">
        <v>4</v>
      </c>
      <c r="C1" s="15"/>
      <c r="D1" s="15"/>
      <c r="E1" s="15"/>
    </row>
    <row r="2" spans="1:5" ht="9" customHeight="1">
      <c r="A2" s="15"/>
      <c r="B2" s="15"/>
      <c r="C2" s="15"/>
      <c r="D2" s="15"/>
      <c r="E2" s="15"/>
    </row>
    <row r="3" spans="1:5" ht="14.25" customHeight="1">
      <c r="A3" s="21"/>
      <c r="B3" s="21" t="s">
        <v>58</v>
      </c>
      <c r="C3" s="21" t="s">
        <v>59</v>
      </c>
      <c r="D3" s="21" t="s">
        <v>60</v>
      </c>
      <c r="E3" s="21" t="s">
        <v>61</v>
      </c>
    </row>
    <row r="4" spans="1:5" ht="14.25" customHeight="1">
      <c r="A4" s="21" t="s">
        <v>10</v>
      </c>
      <c r="B4" s="22">
        <v>0.3143</v>
      </c>
      <c r="C4" s="22">
        <v>0.2473</v>
      </c>
      <c r="D4" s="22">
        <v>0.063</v>
      </c>
      <c r="E4" s="22">
        <v>0.3754</v>
      </c>
    </row>
    <row r="5" spans="1:5" ht="14.25" customHeight="1">
      <c r="A5" s="23" t="s">
        <v>54</v>
      </c>
      <c r="B5" s="23">
        <v>0.2955</v>
      </c>
      <c r="C5" s="23">
        <v>0.2505</v>
      </c>
      <c r="D5" s="23">
        <v>0.5283</v>
      </c>
      <c r="E5" s="23">
        <v>0.3041</v>
      </c>
    </row>
    <row r="6" spans="1:5" ht="14.25" customHeight="1">
      <c r="A6" s="23" t="s">
        <v>55</v>
      </c>
      <c r="B6" s="23">
        <v>0.5644</v>
      </c>
      <c r="C6" s="23">
        <v>0.5075</v>
      </c>
      <c r="D6" s="23">
        <v>0.305</v>
      </c>
      <c r="E6" s="23">
        <v>0.0502</v>
      </c>
    </row>
    <row r="7" spans="1:5" ht="14.25" customHeight="1">
      <c r="A7" s="23" t="s">
        <v>56</v>
      </c>
      <c r="B7" s="23">
        <v>0.0444</v>
      </c>
      <c r="C7" s="23">
        <v>0.1528</v>
      </c>
      <c r="D7" s="23">
        <v>0.061</v>
      </c>
      <c r="E7" s="23">
        <v>0.5462</v>
      </c>
    </row>
    <row r="8" spans="1:5" ht="14.25" customHeight="1">
      <c r="A8" s="23" t="s">
        <v>57</v>
      </c>
      <c r="B8" s="23">
        <v>0.0958</v>
      </c>
      <c r="C8" s="23">
        <v>0.0892</v>
      </c>
      <c r="D8" s="23">
        <v>0.1057</v>
      </c>
      <c r="E8" s="23">
        <v>0.0995</v>
      </c>
    </row>
    <row r="9" spans="1:5" ht="10.5" customHeight="1">
      <c r="A9" s="15"/>
      <c r="B9" s="15"/>
      <c r="C9" s="15"/>
      <c r="D9" s="15"/>
      <c r="E9" s="15"/>
    </row>
    <row r="10" spans="1:5" ht="13.5">
      <c r="A10" s="15" t="s">
        <v>12</v>
      </c>
      <c r="B10" s="15"/>
      <c r="C10" s="15"/>
      <c r="D10" s="15"/>
      <c r="E10" s="15"/>
    </row>
    <row r="11" spans="1:5" s="20" customFormat="1" ht="13.5">
      <c r="A11" s="4" t="s">
        <v>11</v>
      </c>
      <c r="B11" s="19" t="s">
        <v>54</v>
      </c>
      <c r="C11" s="19" t="s">
        <v>55</v>
      </c>
      <c r="D11" s="19" t="s">
        <v>56</v>
      </c>
      <c r="E11" s="19" t="s">
        <v>57</v>
      </c>
    </row>
    <row r="12" spans="1:5" ht="13.5">
      <c r="A12" s="24">
        <v>0</v>
      </c>
      <c r="B12" s="24">
        <f>c_int($A12,$B$1,$B$5:$E$5,$B$4:$E$4)</f>
        <v>0.25049999356269836</v>
      </c>
      <c r="C12" s="24">
        <f aca="true" t="shared" si="0" ref="C12:C32">c_int($A12,$B$1,$B$6:$E$6,$B$4:$E$4)</f>
        <v>0.050200000405311584</v>
      </c>
      <c r="D12" s="24">
        <f>c_int($A12,$B$1,$B$7:$E$7,$B$4:$E$4)</f>
        <v>0.04439999908208847</v>
      </c>
      <c r="E12" s="24">
        <f aca="true" t="shared" si="1" ref="E12:E32">c_int($A12,$B$1,$B$8:$E$8,$B$4:$E$4)</f>
        <v>0.08919999748468399</v>
      </c>
    </row>
    <row r="13" spans="1:5" ht="13.5">
      <c r="A13" s="24">
        <v>0.05</v>
      </c>
      <c r="B13" s="24">
        <f aca="true" t="shared" si="2" ref="B13:B32">c_int($A13,$B$1,$B$5:$E$5,$B$4:$E$4)</f>
        <v>0.2614649534225464</v>
      </c>
      <c r="C13" s="24">
        <f t="shared" si="0"/>
        <v>0.09314889460802078</v>
      </c>
      <c r="D13" s="24">
        <f aca="true" t="shared" si="3" ref="D13:D32">c_int($A13,$B$1,$B$7:$E$7,$B$4:$E$4)</f>
        <v>0.06556878238916397</v>
      </c>
      <c r="E13" s="24">
        <f t="shared" si="1"/>
        <v>0.09085766971111298</v>
      </c>
    </row>
    <row r="14" spans="1:5" ht="13.5">
      <c r="A14" s="24">
        <v>0.1</v>
      </c>
      <c r="B14" s="24">
        <f t="shared" si="2"/>
        <v>0.2668307423591614</v>
      </c>
      <c r="C14" s="24">
        <f t="shared" si="0"/>
        <v>0.12602847814559937</v>
      </c>
      <c r="D14" s="24">
        <f t="shared" si="3"/>
        <v>0.08565583825111389</v>
      </c>
      <c r="E14" s="24">
        <f t="shared" si="1"/>
        <v>0.09166759252548218</v>
      </c>
    </row>
    <row r="15" spans="1:5" ht="13.5">
      <c r="A15" s="24">
        <v>0.15</v>
      </c>
      <c r="B15" s="24">
        <f t="shared" si="2"/>
        <v>0.27149760723114014</v>
      </c>
      <c r="C15" s="24">
        <f t="shared" si="0"/>
        <v>0.15629130601882935</v>
      </c>
      <c r="D15" s="24">
        <f t="shared" si="3"/>
        <v>0.10612906515598297</v>
      </c>
      <c r="E15" s="24">
        <f t="shared" si="1"/>
        <v>0.09235046803951263</v>
      </c>
    </row>
    <row r="16" spans="1:5" ht="13.5">
      <c r="A16" s="24">
        <v>0.2</v>
      </c>
      <c r="B16" s="24">
        <f t="shared" si="2"/>
        <v>0.2758929431438446</v>
      </c>
      <c r="C16" s="24">
        <f t="shared" si="0"/>
        <v>0.18502898514270782</v>
      </c>
      <c r="D16" s="24">
        <f t="shared" si="3"/>
        <v>0.12701675295829773</v>
      </c>
      <c r="E16" s="24">
        <f t="shared" si="1"/>
        <v>0.09297042340040207</v>
      </c>
    </row>
    <row r="17" spans="1:5" ht="13.5">
      <c r="A17" s="24">
        <v>0.25</v>
      </c>
      <c r="B17" s="24">
        <f t="shared" si="2"/>
        <v>0.2801797091960907</v>
      </c>
      <c r="C17" s="24">
        <f t="shared" si="0"/>
        <v>0.21269764006137848</v>
      </c>
      <c r="D17" s="24">
        <f t="shared" si="3"/>
        <v>0.148307204246521</v>
      </c>
      <c r="E17" s="24">
        <f t="shared" si="1"/>
        <v>0.09355174750089645</v>
      </c>
    </row>
    <row r="18" spans="1:5" ht="13.5">
      <c r="A18" s="24">
        <v>0.3</v>
      </c>
      <c r="B18" s="24">
        <f t="shared" si="2"/>
        <v>0.2844442129135132</v>
      </c>
      <c r="C18" s="24">
        <f t="shared" si="0"/>
        <v>0.2395409792661667</v>
      </c>
      <c r="D18" s="24">
        <f t="shared" si="3"/>
        <v>0.1699891984462738</v>
      </c>
      <c r="E18" s="24">
        <f t="shared" si="1"/>
        <v>0.0941067710518837</v>
      </c>
    </row>
    <row r="19" spans="1:5" ht="13.5">
      <c r="A19" s="24">
        <v>0.35</v>
      </c>
      <c r="B19" s="24">
        <f t="shared" si="2"/>
        <v>0.28874289989471436</v>
      </c>
      <c r="C19" s="24">
        <f t="shared" si="0"/>
        <v>0.2657065987586975</v>
      </c>
      <c r="D19" s="24">
        <f t="shared" si="3"/>
        <v>0.19205737113952637</v>
      </c>
      <c r="E19" s="24">
        <f t="shared" si="1"/>
        <v>0.09464284032583237</v>
      </c>
    </row>
    <row r="20" spans="1:5" ht="13.5">
      <c r="A20" s="24">
        <v>0.4</v>
      </c>
      <c r="B20" s="24">
        <f t="shared" si="2"/>
        <v>0.2931196987628937</v>
      </c>
      <c r="C20" s="24">
        <f t="shared" si="0"/>
        <v>0.2912907600402832</v>
      </c>
      <c r="D20" s="24">
        <f t="shared" si="3"/>
        <v>0.2145131230354309</v>
      </c>
      <c r="E20" s="24">
        <f t="shared" si="1"/>
        <v>0.09516488015651703</v>
      </c>
    </row>
    <row r="21" spans="1:5" ht="13.5">
      <c r="A21" s="24">
        <v>0.45</v>
      </c>
      <c r="B21" s="24">
        <f t="shared" si="2"/>
        <v>0.29761406779289246</v>
      </c>
      <c r="C21" s="24">
        <f t="shared" si="0"/>
        <v>0.316358745098114</v>
      </c>
      <c r="D21" s="24">
        <f t="shared" si="3"/>
        <v>0.23736488819122314</v>
      </c>
      <c r="E21" s="24">
        <f t="shared" si="1"/>
        <v>0.0956764742732048</v>
      </c>
    </row>
    <row r="22" spans="1:5" ht="13.5">
      <c r="A22" s="24">
        <v>0.5</v>
      </c>
      <c r="B22" s="24">
        <f t="shared" si="2"/>
        <v>0.30226635932922363</v>
      </c>
      <c r="C22" s="24">
        <f t="shared" si="0"/>
        <v>0.3409557342529297</v>
      </c>
      <c r="D22" s="24">
        <f t="shared" si="3"/>
        <v>0.2606288194656372</v>
      </c>
      <c r="E22" s="24">
        <f t="shared" si="1"/>
        <v>0.0961804986000061</v>
      </c>
    </row>
    <row r="23" spans="1:5" ht="13.5">
      <c r="A23" s="24">
        <v>0.55</v>
      </c>
      <c r="B23" s="24">
        <f t="shared" si="2"/>
        <v>0.30712196230888367</v>
      </c>
      <c r="C23" s="24">
        <f t="shared" si="0"/>
        <v>0.3651124835014343</v>
      </c>
      <c r="D23" s="24">
        <f t="shared" si="3"/>
        <v>0.2843300998210907</v>
      </c>
      <c r="E23" s="24">
        <f t="shared" si="1"/>
        <v>0.09667948633432388</v>
      </c>
    </row>
    <row r="24" spans="1:5" ht="13.5">
      <c r="A24" s="24">
        <v>0.6</v>
      </c>
      <c r="B24" s="24">
        <f t="shared" si="2"/>
        <v>0.3122365176677704</v>
      </c>
      <c r="C24" s="24">
        <f t="shared" si="0"/>
        <v>0.3888486623764038</v>
      </c>
      <c r="D24" s="24">
        <f t="shared" si="3"/>
        <v>0.30850523710250854</v>
      </c>
      <c r="E24" s="24">
        <f t="shared" si="1"/>
        <v>0.09717589616775513</v>
      </c>
    </row>
    <row r="25" spans="1:5" ht="13.5">
      <c r="A25" s="24">
        <v>0.65</v>
      </c>
      <c r="B25" s="24">
        <f t="shared" si="2"/>
        <v>0.3176828622817993</v>
      </c>
      <c r="C25" s="24">
        <f t="shared" si="0"/>
        <v>0.41217470169067383</v>
      </c>
      <c r="D25" s="24">
        <f t="shared" si="3"/>
        <v>0.33320581912994385</v>
      </c>
      <c r="E25" s="24">
        <f t="shared" si="1"/>
        <v>0.09767240285873413</v>
      </c>
    </row>
    <row r="26" spans="1:5" ht="13.5">
      <c r="A26" s="24">
        <v>0.7</v>
      </c>
      <c r="B26" s="24">
        <f t="shared" si="2"/>
        <v>0.3235626816749573</v>
      </c>
      <c r="C26" s="24">
        <f t="shared" si="0"/>
        <v>0.4350927472114563</v>
      </c>
      <c r="D26" s="24">
        <f t="shared" si="3"/>
        <v>0.3585056960582733</v>
      </c>
      <c r="E26" s="24">
        <f t="shared" si="1"/>
        <v>0.09817229956388474</v>
      </c>
    </row>
    <row r="27" spans="1:5" ht="13.5">
      <c r="A27" s="24">
        <v>0.75</v>
      </c>
      <c r="B27" s="24">
        <f t="shared" si="2"/>
        <v>0.3300279378890991</v>
      </c>
      <c r="C27" s="24">
        <f t="shared" si="0"/>
        <v>0.45759594440460205</v>
      </c>
      <c r="D27" s="24">
        <f t="shared" si="3"/>
        <v>0.3845124840736389</v>
      </c>
      <c r="E27" s="24">
        <f t="shared" si="1"/>
        <v>0.09868007898330688</v>
      </c>
    </row>
    <row r="28" spans="1:5" ht="13.5">
      <c r="A28" s="24">
        <v>0.8</v>
      </c>
      <c r="B28" s="24">
        <f t="shared" si="2"/>
        <v>0.3373253345489502</v>
      </c>
      <c r="C28" s="24">
        <f t="shared" si="0"/>
        <v>0.47966790199279785</v>
      </c>
      <c r="D28" s="24">
        <f t="shared" si="3"/>
        <v>0.41139134764671326</v>
      </c>
      <c r="E28" s="24">
        <f t="shared" si="1"/>
        <v>0.0992027148604393</v>
      </c>
    </row>
    <row r="29" spans="1:5" ht="13.5">
      <c r="A29" s="24">
        <v>0.85</v>
      </c>
      <c r="B29" s="24">
        <f t="shared" si="2"/>
        <v>0.3459028899669647</v>
      </c>
      <c r="C29" s="24">
        <f t="shared" si="0"/>
        <v>0.5012806057929993</v>
      </c>
      <c r="D29" s="24">
        <f t="shared" si="3"/>
        <v>0.4394158124923706</v>
      </c>
      <c r="E29" s="24">
        <f t="shared" si="1"/>
        <v>0.09975261986255646</v>
      </c>
    </row>
    <row r="30" spans="1:5" ht="13.5">
      <c r="A30" s="24">
        <v>0.9</v>
      </c>
      <c r="B30" s="24">
        <f t="shared" si="2"/>
        <v>0.3567306101322174</v>
      </c>
      <c r="C30" s="24">
        <f t="shared" si="0"/>
        <v>0.5223933458328247</v>
      </c>
      <c r="D30" s="24">
        <f t="shared" si="3"/>
        <v>0.4691019654273987</v>
      </c>
      <c r="E30" s="24">
        <f t="shared" si="1"/>
        <v>0.10035661607980728</v>
      </c>
    </row>
    <row r="31" spans="1:5" ht="13.5">
      <c r="A31" s="24">
        <v>0.95</v>
      </c>
      <c r="B31" s="24">
        <f t="shared" si="2"/>
        <v>0.3727453947067261</v>
      </c>
      <c r="C31" s="24">
        <f t="shared" si="0"/>
        <v>0.5429723858833313</v>
      </c>
      <c r="D31" s="24">
        <f t="shared" si="3"/>
        <v>0.5017016530036926</v>
      </c>
      <c r="E31" s="24">
        <f t="shared" si="1"/>
        <v>0.10109635442495346</v>
      </c>
    </row>
    <row r="32" spans="1:5" ht="13.5">
      <c r="A32" s="24">
        <v>1</v>
      </c>
      <c r="B32" s="24">
        <f t="shared" si="2"/>
        <v>0.5282999873161316</v>
      </c>
      <c r="C32" s="24">
        <f t="shared" si="0"/>
        <v>0.5644000172615051</v>
      </c>
      <c r="D32" s="24">
        <f t="shared" si="3"/>
        <v>0.5461999773979187</v>
      </c>
      <c r="E32" s="24">
        <f t="shared" si="1"/>
        <v>0.10570000112056732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</dc:creator>
  <cp:keywords/>
  <dc:description/>
  <cp:lastModifiedBy>ET</cp:lastModifiedBy>
  <cp:lastPrinted>2007-10-18T03:48:08Z</cp:lastPrinted>
  <dcterms:created xsi:type="dcterms:W3CDTF">2007-10-08T04:48:58Z</dcterms:created>
  <dcterms:modified xsi:type="dcterms:W3CDTF">2008-11-05T14:39:33Z</dcterms:modified>
  <cp:category/>
  <cp:version/>
  <cp:contentType/>
  <cp:contentStatus/>
</cp:coreProperties>
</file>