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codeName="{A93C3448-2578-E12B-C58C-25EFAD1D314E}"/>
  <workbookPr codeName="ThisWorkbook" defaultThemeVersion="124226"/>
  <mc:AlternateContent xmlns:mc="http://schemas.openxmlformats.org/markup-compatibility/2006">
    <mc:Choice Requires="x15">
      <x15ac:absPath xmlns:x15ac="http://schemas.microsoft.com/office/spreadsheetml/2010/11/ac" url="T:\"/>
    </mc:Choice>
  </mc:AlternateContent>
  <xr:revisionPtr revIDLastSave="0" documentId="13_ncr:1_{E9A1AD1A-A491-458F-BB19-2F047071AF1C}" xr6:coauthVersionLast="34" xr6:coauthVersionMax="34" xr10:uidLastSave="{00000000-0000-0000-0000-000000000000}"/>
  <bookViews>
    <workbookView xWindow="0" yWindow="0" windowWidth="27870" windowHeight="12720" activeTab="3" xr2:uid="{00000000-000D-0000-FFFF-FFFF00000000}"/>
  </bookViews>
  <sheets>
    <sheet name="_Phis(n=3)" sheetId="22" r:id="rId1"/>
    <sheet name="n=3" sheetId="26" r:id="rId2"/>
    <sheet name="n=4" sheetId="27" r:id="rId3"/>
    <sheet name="n" sheetId="28" r:id="rId4"/>
    <sheet name="Sugeno" sheetId="30" r:id="rId5"/>
    <sheet name="入力の数基準" sheetId="31" r:id="rId6"/>
    <sheet name="シングルトンファジィ測度比率基準" sheetId="32" r:id="rId7"/>
    <sheet name="Shapley値基準" sheetId="33" r:id="rId8"/>
    <sheet name="mfvalue" sheetId="34" r:id="rId9"/>
    <sheet name="cont_eval" sheetId="35" r:id="rId10"/>
    <sheet name="descreate_eval" sheetId="36" r:id="rId11"/>
    <sheet name="メビウス変換" sheetId="37" r:id="rId12"/>
  </sheets>
  <functionGroups builtInGroupCount="19"/>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37" l="1"/>
  <c r="B8" i="37"/>
  <c r="B9" i="37"/>
  <c r="B10" i="37"/>
  <c r="B11" i="37" s="1"/>
  <c r="B12" i="37" s="1"/>
  <c r="B13" i="37" s="1"/>
  <c r="G5" i="35"/>
  <c r="G6" i="35" s="1"/>
  <c r="G7" i="35" s="1"/>
  <c r="G8" i="35" s="1"/>
  <c r="G9" i="35" s="1"/>
  <c r="G10" i="35" s="1"/>
  <c r="G11" i="35" s="1"/>
  <c r="G12" i="35" s="1"/>
  <c r="G13" i="35" s="1"/>
  <c r="G14" i="35" s="1"/>
  <c r="G15" i="35" s="1"/>
  <c r="G16" i="35" s="1"/>
  <c r="G17" i="35" s="1"/>
  <c r="G18" i="35" s="1"/>
  <c r="G19" i="35" s="1"/>
  <c r="G20" i="35" s="1"/>
  <c r="G21" i="35" s="1"/>
  <c r="G5" i="34"/>
  <c r="G6" i="34" s="1"/>
  <c r="G7" i="34" s="1"/>
  <c r="G8" i="34" s="1"/>
  <c r="G9" i="34" s="1"/>
  <c r="G10" i="34" s="1"/>
  <c r="G11" i="34" s="1"/>
  <c r="G12" i="34" s="1"/>
  <c r="G13" i="34" s="1"/>
  <c r="G14" i="34" s="1"/>
  <c r="G15" i="34" s="1"/>
  <c r="G16" i="34" s="1"/>
  <c r="G17" i="34" s="1"/>
  <c r="G18" i="34" s="1"/>
  <c r="G19" i="34" s="1"/>
  <c r="G20" i="34" s="1"/>
  <c r="G21" i="34" s="1"/>
  <c r="G22" i="34" s="1"/>
  <c r="G23" i="34" s="1"/>
  <c r="G24" i="34" s="1"/>
  <c r="G25" i="34" s="1"/>
  <c r="G26" i="34" s="1"/>
  <c r="G27" i="34" s="1"/>
  <c r="G28" i="34" s="1"/>
  <c r="G29" i="34" s="1"/>
  <c r="K12" i="33"/>
  <c r="K11" i="33"/>
  <c r="K10" i="33"/>
  <c r="K9" i="33"/>
  <c r="K13" i="33" s="1"/>
  <c r="K12" i="32"/>
  <c r="K11" i="32"/>
  <c r="K10" i="32"/>
  <c r="K13" i="32" s="1"/>
  <c r="K9" i="32"/>
  <c r="L31" i="31"/>
  <c r="M17" i="31" s="1"/>
  <c r="L30" i="31"/>
  <c r="M13" i="31"/>
  <c r="L29" i="31"/>
  <c r="M11" i="31" s="1"/>
  <c r="L28" i="31"/>
  <c r="M10" i="31"/>
  <c r="K10" i="31"/>
  <c r="K11" i="31" s="1"/>
  <c r="K12" i="31" s="1"/>
  <c r="K13" i="31" s="1"/>
  <c r="F10" i="33"/>
  <c r="F11" i="33"/>
  <c r="F12" i="33"/>
  <c r="F13" i="33" s="1"/>
  <c r="F14" i="33" s="1"/>
  <c r="F15" i="33" s="1"/>
  <c r="F16" i="33" s="1"/>
  <c r="F17" i="33" s="1"/>
  <c r="F18" i="33" s="1"/>
  <c r="F19" i="33" s="1"/>
  <c r="F20" i="33" s="1"/>
  <c r="F21" i="33" s="1"/>
  <c r="F22" i="33" s="1"/>
  <c r="F23" i="33" s="1"/>
  <c r="F24" i="33" s="1"/>
  <c r="F10" i="32"/>
  <c r="F11" i="32"/>
  <c r="F12" i="32"/>
  <c r="F13" i="32" s="1"/>
  <c r="F14" i="32" s="1"/>
  <c r="F15" i="32" s="1"/>
  <c r="F16" i="32" s="1"/>
  <c r="F17" i="32" s="1"/>
  <c r="F18" i="32" s="1"/>
  <c r="F19" i="32" s="1"/>
  <c r="F20" i="32" s="1"/>
  <c r="F21" i="32" s="1"/>
  <c r="F22" i="32" s="1"/>
  <c r="F23" i="32" s="1"/>
  <c r="F24" i="32" s="1"/>
  <c r="F10" i="31"/>
  <c r="F11" i="31"/>
  <c r="F12" i="31"/>
  <c r="F13" i="31" s="1"/>
  <c r="F14" i="31" s="1"/>
  <c r="F15" i="31" s="1"/>
  <c r="F16" i="31" s="1"/>
  <c r="F17" i="31" s="1"/>
  <c r="F18" i="31" s="1"/>
  <c r="F19" i="31" s="1"/>
  <c r="F20" i="31"/>
  <c r="F21" i="31" s="1"/>
  <c r="F22" i="31" s="1"/>
  <c r="F23" i="31" s="1"/>
  <c r="F24" i="31" s="1"/>
  <c r="D4" i="30"/>
  <c r="D5" i="30"/>
  <c r="D6" i="30"/>
  <c r="B16" i="28"/>
  <c r="B17" i="28"/>
  <c r="A27" i="22"/>
  <c r="A9" i="22"/>
  <c r="A10" i="22"/>
  <c r="A11" i="22"/>
  <c r="A12" i="22" s="1"/>
  <c r="A13" i="22" s="1"/>
  <c r="A14" i="22" s="1"/>
  <c r="A15" i="22"/>
  <c r="A16" i="22" s="1"/>
  <c r="A17" i="22" s="1"/>
  <c r="A18" i="22" s="1"/>
  <c r="A19" i="22" s="1"/>
  <c r="A20" i="22" s="1"/>
  <c r="A21" i="22" s="1"/>
  <c r="A22" i="22" s="1"/>
  <c r="A23" i="22" s="1"/>
  <c r="A24" i="22" s="1"/>
  <c r="A25" i="22" s="1"/>
  <c r="A26" i="22" s="1"/>
  <c r="A7" i="22"/>
  <c r="H6" i="22"/>
  <c r="H4" i="22"/>
  <c r="H5" i="22"/>
  <c r="B3" i="22"/>
  <c r="I20" i="28"/>
  <c r="I21" i="28"/>
  <c r="I22" i="28" s="1"/>
  <c r="I23" i="28" s="1"/>
  <c r="I24" i="28" s="1"/>
  <c r="I25" i="28" s="1"/>
  <c r="I26" i="28" s="1"/>
  <c r="I27" i="28" s="1"/>
  <c r="I28" i="28" s="1"/>
  <c r="I29" i="28" s="1"/>
  <c r="I30" i="28" s="1"/>
  <c r="I31" i="28" s="1"/>
  <c r="I32" i="28" s="1"/>
  <c r="I33" i="28" s="1"/>
  <c r="I34" i="28" s="1"/>
  <c r="I35" i="28" s="1"/>
  <c r="I36" i="28" s="1"/>
  <c r="I37" i="28" s="1"/>
  <c r="I38" i="28" s="1"/>
  <c r="I39" i="28" s="1"/>
  <c r="I40" i="28" s="1"/>
  <c r="I41" i="28" s="1"/>
  <c r="I42" i="28" s="1"/>
  <c r="I43" i="28" s="1"/>
  <c r="I44" i="28" s="1"/>
  <c r="I45" i="28" s="1"/>
  <c r="I46" i="28" s="1"/>
  <c r="I47" i="28" s="1"/>
  <c r="I48" i="28" s="1"/>
  <c r="I49" i="28" s="1"/>
  <c r="I50" i="28" s="1"/>
  <c r="I51" i="28" s="1"/>
  <c r="I52" i="28" s="1"/>
  <c r="I53" i="28" s="1"/>
  <c r="I54" i="28" s="1"/>
  <c r="I55" i="28" s="1"/>
  <c r="I56" i="28" s="1"/>
  <c r="I57" i="28" s="1"/>
  <c r="I58" i="28" s="1"/>
  <c r="I59" i="28" s="1"/>
  <c r="I60" i="28" s="1"/>
  <c r="I61" i="28" s="1"/>
  <c r="I62" i="28" s="1"/>
  <c r="I63" i="28" s="1"/>
  <c r="I64" i="28" s="1"/>
  <c r="I65" i="28" s="1"/>
  <c r="I66" i="28" s="1"/>
  <c r="I67" i="28" s="1"/>
  <c r="I68" i="28" s="1"/>
  <c r="I69" i="28" s="1"/>
  <c r="I70" i="28" s="1"/>
  <c r="I71" i="28" s="1"/>
  <c r="I72" i="28" s="1"/>
  <c r="I73" i="28" s="1"/>
  <c r="I74" i="28" s="1"/>
  <c r="I75" i="28" s="1"/>
  <c r="I76" i="28" s="1"/>
  <c r="I77" i="28" s="1"/>
  <c r="I78" i="28" s="1"/>
  <c r="I79" i="28" s="1"/>
  <c r="I80" i="28" s="1"/>
  <c r="I81" i="28" s="1"/>
  <c r="I82" i="28" s="1"/>
  <c r="I83" i="28" s="1"/>
  <c r="I84" i="28" s="1"/>
  <c r="I85" i="28" s="1"/>
  <c r="I86" i="28" s="1"/>
  <c r="I87" i="28" s="1"/>
  <c r="I88" i="28" s="1"/>
  <c r="I89" i="28" s="1"/>
  <c r="I90" i="28" s="1"/>
  <c r="I91" i="28" s="1"/>
  <c r="I92" i="28" s="1"/>
  <c r="I93" i="28" s="1"/>
  <c r="I94" i="28" s="1"/>
  <c r="I95" i="28" s="1"/>
  <c r="I96" i="28" s="1"/>
  <c r="I97" i="28" s="1"/>
  <c r="I98" i="28" s="1"/>
  <c r="I99" i="28" s="1"/>
  <c r="I100" i="28" s="1"/>
  <c r="I101" i="28" s="1"/>
  <c r="I102" i="28" s="1"/>
  <c r="I103" i="28" s="1"/>
  <c r="I104" i="28" s="1"/>
  <c r="I105" i="28" s="1"/>
  <c r="I106" i="28" s="1"/>
  <c r="I107" i="28" s="1"/>
  <c r="I108" i="28" s="1"/>
  <c r="I109" i="28" s="1"/>
  <c r="I110" i="28" s="1"/>
  <c r="I111" i="28" s="1"/>
  <c r="I112" i="28" s="1"/>
  <c r="I113" i="28" s="1"/>
  <c r="I114" i="28" s="1"/>
  <c r="I115" i="28" s="1"/>
  <c r="I116" i="28" s="1"/>
  <c r="I117" i="28" s="1"/>
  <c r="I118" i="28" s="1"/>
  <c r="I119" i="28" s="1"/>
  <c r="I120" i="28" s="1"/>
  <c r="I121" i="28" s="1"/>
  <c r="I122" i="28" s="1"/>
  <c r="I123" i="28" s="1"/>
  <c r="I124" i="28" s="1"/>
  <c r="I125" i="28" s="1"/>
  <c r="I126" i="28" s="1"/>
  <c r="I127" i="28" s="1"/>
  <c r="I128" i="28" s="1"/>
  <c r="I129" i="28" s="1"/>
  <c r="I130" i="28" s="1"/>
  <c r="I131" i="28" s="1"/>
  <c r="I132" i="28" s="1"/>
  <c r="I133" i="28" s="1"/>
  <c r="I134" i="28" s="1"/>
  <c r="I135" i="28" s="1"/>
  <c r="I136" i="28" s="1"/>
  <c r="I137" i="28" s="1"/>
  <c r="I138" i="28" s="1"/>
  <c r="I139" i="28" s="1"/>
  <c r="I140" i="28" s="1"/>
  <c r="I141" i="28" s="1"/>
  <c r="I142" i="28" s="1"/>
  <c r="I143" i="28" s="1"/>
  <c r="I144" i="28" s="1"/>
  <c r="I145" i="28" s="1"/>
  <c r="I146" i="28" s="1"/>
  <c r="I147" i="28" s="1"/>
  <c r="I148" i="28" s="1"/>
  <c r="I149" i="28" s="1"/>
  <c r="I150" i="28" s="1"/>
  <c r="I151" i="28" s="1"/>
  <c r="I152" i="28" s="1"/>
  <c r="I153" i="28" s="1"/>
  <c r="I154" i="28" s="1"/>
  <c r="I155" i="28" s="1"/>
  <c r="I156" i="28" s="1"/>
  <c r="I157" i="28" s="1"/>
  <c r="I158" i="28" s="1"/>
  <c r="I159" i="28" s="1"/>
  <c r="I160" i="28" s="1"/>
  <c r="I161" i="28" s="1"/>
  <c r="I162" i="28" s="1"/>
  <c r="I163" i="28" s="1"/>
  <c r="I164" i="28" s="1"/>
  <c r="I165" i="28" s="1"/>
  <c r="I166" i="28" s="1"/>
  <c r="I167" i="28" s="1"/>
  <c r="I168" i="28" s="1"/>
  <c r="I169" i="28" s="1"/>
  <c r="I170" i="28" s="1"/>
  <c r="I171" i="28" s="1"/>
  <c r="I172" i="28" s="1"/>
  <c r="I173" i="28" s="1"/>
  <c r="I174" i="28" s="1"/>
  <c r="I175" i="28" s="1"/>
  <c r="I176" i="28" s="1"/>
  <c r="I177" i="28" s="1"/>
  <c r="I178" i="28" s="1"/>
  <c r="I179" i="28" s="1"/>
  <c r="I180" i="28" s="1"/>
  <c r="I181" i="28" s="1"/>
  <c r="I182" i="28" s="1"/>
  <c r="I183" i="28" s="1"/>
  <c r="I184" i="28" s="1"/>
  <c r="I185" i="28" s="1"/>
  <c r="I186" i="28" s="1"/>
  <c r="I187" i="28" s="1"/>
  <c r="I188" i="28" s="1"/>
  <c r="I189" i="28" s="1"/>
  <c r="I190" i="28" s="1"/>
  <c r="I191" i="28" s="1"/>
  <c r="I192" i="28" s="1"/>
  <c r="I193" i="28" s="1"/>
  <c r="I194" i="28" s="1"/>
  <c r="I195" i="28" s="1"/>
  <c r="I196" i="28" s="1"/>
  <c r="I197" i="28" s="1"/>
  <c r="I198" i="28" s="1"/>
  <c r="I199" i="28" s="1"/>
  <c r="I200" i="28" s="1"/>
  <c r="I201" i="28" s="1"/>
  <c r="I202" i="28" s="1"/>
  <c r="I203" i="28" s="1"/>
  <c r="I204" i="28" s="1"/>
  <c r="I205" i="28" s="1"/>
  <c r="I206" i="28" s="1"/>
  <c r="I207" i="28" s="1"/>
  <c r="I208" i="28" s="1"/>
  <c r="I209" i="28" s="1"/>
  <c r="I210" i="28" s="1"/>
  <c r="I211" i="28" s="1"/>
  <c r="I212" i="28" s="1"/>
  <c r="I213" i="28" s="1"/>
  <c r="I214" i="28" s="1"/>
  <c r="I215" i="28" s="1"/>
  <c r="I216" i="28" s="1"/>
  <c r="I217" i="28" s="1"/>
  <c r="I218" i="28" s="1"/>
  <c r="I219" i="28" s="1"/>
  <c r="I220" i="28" s="1"/>
  <c r="I221" i="28" s="1"/>
  <c r="I222" i="28" s="1"/>
  <c r="I223" i="28" s="1"/>
  <c r="I224" i="28" s="1"/>
  <c r="I225" i="28" s="1"/>
  <c r="I226" i="28" s="1"/>
  <c r="I227" i="28" s="1"/>
  <c r="I228" i="28" s="1"/>
  <c r="I229" i="28" s="1"/>
  <c r="I230" i="28" s="1"/>
  <c r="I231" i="28" s="1"/>
  <c r="I232" i="28" s="1"/>
  <c r="I233" i="28" s="1"/>
  <c r="I234" i="28" s="1"/>
  <c r="I235" i="28" s="1"/>
  <c r="I236" i="28" s="1"/>
  <c r="I237" i="28" s="1"/>
  <c r="I238" i="28" s="1"/>
  <c r="I239" i="28" s="1"/>
  <c r="I240" i="28" s="1"/>
  <c r="I241" i="28" s="1"/>
  <c r="I242" i="28" s="1"/>
  <c r="I243" i="28" s="1"/>
  <c r="I244" i="28" s="1"/>
  <c r="I245" i="28" s="1"/>
  <c r="I246" i="28" s="1"/>
  <c r="I247" i="28" s="1"/>
  <c r="I248" i="28" s="1"/>
  <c r="I249" i="28" s="1"/>
  <c r="I250" i="28" s="1"/>
  <c r="I251" i="28" s="1"/>
  <c r="I252" i="28" s="1"/>
  <c r="I253" i="28" s="1"/>
  <c r="I254" i="28" s="1"/>
  <c r="I255" i="28" s="1"/>
  <c r="I256" i="28" s="1"/>
  <c r="I257" i="28" s="1"/>
  <c r="I258" i="28" s="1"/>
  <c r="I259" i="28" s="1"/>
  <c r="I260" i="28" s="1"/>
  <c r="K6" i="28"/>
  <c r="K7" i="28" s="1"/>
  <c r="G6" i="28"/>
  <c r="G7" i="28" s="1"/>
  <c r="G8" i="28"/>
  <c r="G9" i="28" s="1"/>
  <c r="G10" i="28" s="1"/>
  <c r="G11" i="28" s="1"/>
  <c r="G12" i="28" s="1"/>
  <c r="G13" i="28" s="1"/>
  <c r="G14" i="28" s="1"/>
  <c r="G15" i="28" s="1"/>
  <c r="G16" i="28" s="1"/>
  <c r="G17" i="28" s="1"/>
  <c r="G18" i="28" s="1"/>
  <c r="G19" i="28" s="1"/>
  <c r="G20" i="28" s="1"/>
  <c r="G21" i="28" s="1"/>
  <c r="G22" i="28" s="1"/>
  <c r="G23" i="28" s="1"/>
  <c r="G24" i="28" s="1"/>
  <c r="G25" i="28" s="1"/>
  <c r="G26" i="28" s="1"/>
  <c r="G27" i="28" s="1"/>
  <c r="G28" i="28" s="1"/>
  <c r="G29" i="28" s="1"/>
  <c r="G30" i="28" s="1"/>
  <c r="G31" i="28" s="1"/>
  <c r="G32" i="28" s="1"/>
  <c r="G33" i="28" s="1"/>
  <c r="G34" i="28" s="1"/>
  <c r="G35" i="28" s="1"/>
  <c r="G36" i="28" s="1"/>
  <c r="G37" i="28" s="1"/>
  <c r="G38" i="28" s="1"/>
  <c r="G39" i="28" s="1"/>
  <c r="G40" i="28" s="1"/>
  <c r="G41" i="28" s="1"/>
  <c r="G42" i="28" s="1"/>
  <c r="G43" i="28" s="1"/>
  <c r="G44" i="28" s="1"/>
  <c r="G45" i="28" s="1"/>
  <c r="G46" i="28" s="1"/>
  <c r="G47" i="28" s="1"/>
  <c r="G48" i="28" s="1"/>
  <c r="G49" i="28" s="1"/>
  <c r="G50" i="28" s="1"/>
  <c r="G51" i="28" s="1"/>
  <c r="G52" i="28" s="1"/>
  <c r="G53" i="28" s="1"/>
  <c r="G54" i="28" s="1"/>
  <c r="G55" i="28" s="1"/>
  <c r="G56" i="28" s="1"/>
  <c r="G57" i="28" s="1"/>
  <c r="G58" i="28" s="1"/>
  <c r="G59" i="28" s="1"/>
  <c r="G60" i="28" s="1"/>
  <c r="G61" i="28" s="1"/>
  <c r="G62" i="28" s="1"/>
  <c r="G63" i="28" s="1"/>
  <c r="G64" i="28" s="1"/>
  <c r="G65" i="28" s="1"/>
  <c r="G66" i="28" s="1"/>
  <c r="G67" i="28" s="1"/>
  <c r="G68" i="28" s="1"/>
  <c r="G69" i="28" s="1"/>
  <c r="G70" i="28" s="1"/>
  <c r="G71" i="28" s="1"/>
  <c r="G72" i="28" s="1"/>
  <c r="G73" i="28" s="1"/>
  <c r="G74" i="28" s="1"/>
  <c r="G75" i="28" s="1"/>
  <c r="G76" i="28" s="1"/>
  <c r="G77" i="28" s="1"/>
  <c r="G78" i="28" s="1"/>
  <c r="G79" i="28" s="1"/>
  <c r="G80" i="28" s="1"/>
  <c r="G81" i="28" s="1"/>
  <c r="G82" i="28" s="1"/>
  <c r="G83" i="28" s="1"/>
  <c r="G84" i="28" s="1"/>
  <c r="G85" i="28" s="1"/>
  <c r="G86" i="28" s="1"/>
  <c r="G87" i="28" s="1"/>
  <c r="G88" i="28" s="1"/>
  <c r="G89" i="28" s="1"/>
  <c r="G90" i="28" s="1"/>
  <c r="G91" i="28" s="1"/>
  <c r="G92" i="28" s="1"/>
  <c r="G93" i="28" s="1"/>
  <c r="G94" i="28" s="1"/>
  <c r="G95" i="28" s="1"/>
  <c r="G96" i="28" s="1"/>
  <c r="G97" i="28" s="1"/>
  <c r="G98" i="28" s="1"/>
  <c r="G99" i="28" s="1"/>
  <c r="G100" i="28" s="1"/>
  <c r="G101" i="28" s="1"/>
  <c r="G102" i="28" s="1"/>
  <c r="G103" i="28" s="1"/>
  <c r="G104" i="28" s="1"/>
  <c r="G105" i="28" s="1"/>
  <c r="G106" i="28" s="1"/>
  <c r="G107" i="28" s="1"/>
  <c r="G108" i="28" s="1"/>
  <c r="G109" i="28" s="1"/>
  <c r="G110" i="28" s="1"/>
  <c r="G111" i="28" s="1"/>
  <c r="G112" i="28" s="1"/>
  <c r="G113" i="28" s="1"/>
  <c r="G114" i="28" s="1"/>
  <c r="G115" i="28" s="1"/>
  <c r="G116" i="28" s="1"/>
  <c r="G117" i="28" s="1"/>
  <c r="G118" i="28" s="1"/>
  <c r="G119" i="28" s="1"/>
  <c r="G120" i="28" s="1"/>
  <c r="G121" i="28" s="1"/>
  <c r="G122" i="28" s="1"/>
  <c r="G123" i="28" s="1"/>
  <c r="G124" i="28" s="1"/>
  <c r="G125" i="28" s="1"/>
  <c r="G126" i="28" s="1"/>
  <c r="G127" i="28" s="1"/>
  <c r="G128" i="28" s="1"/>
  <c r="G129" i="28" s="1"/>
  <c r="G130" i="28" s="1"/>
  <c r="G131" i="28" s="1"/>
  <c r="G132" i="28" s="1"/>
  <c r="G133" i="28" s="1"/>
  <c r="G134" i="28" s="1"/>
  <c r="G135" i="28" s="1"/>
  <c r="G136" i="28" s="1"/>
  <c r="G137" i="28" s="1"/>
  <c r="G138" i="28" s="1"/>
  <c r="G139" i="28" s="1"/>
  <c r="G140" i="28" s="1"/>
  <c r="G141" i="28" s="1"/>
  <c r="G142" i="28" s="1"/>
  <c r="G143" i="28" s="1"/>
  <c r="G144" i="28" s="1"/>
  <c r="G145" i="28" s="1"/>
  <c r="G146" i="28" s="1"/>
  <c r="G147" i="28" s="1"/>
  <c r="G148" i="28" s="1"/>
  <c r="G149" i="28" s="1"/>
  <c r="G150" i="28" s="1"/>
  <c r="G151" i="28" s="1"/>
  <c r="G152" i="28" s="1"/>
  <c r="G153" i="28" s="1"/>
  <c r="G154" i="28" s="1"/>
  <c r="G155" i="28" s="1"/>
  <c r="G156" i="28" s="1"/>
  <c r="G157" i="28" s="1"/>
  <c r="G158" i="28" s="1"/>
  <c r="G159" i="28" s="1"/>
  <c r="G160" i="28" s="1"/>
  <c r="G161" i="28" s="1"/>
  <c r="G162" i="28" s="1"/>
  <c r="G163" i="28" s="1"/>
  <c r="G164" i="28" s="1"/>
  <c r="G165" i="28" s="1"/>
  <c r="G166" i="28" s="1"/>
  <c r="G167" i="28" s="1"/>
  <c r="G168" i="28" s="1"/>
  <c r="G169" i="28" s="1"/>
  <c r="G170" i="28" s="1"/>
  <c r="G171" i="28" s="1"/>
  <c r="G172" i="28" s="1"/>
  <c r="G173" i="28" s="1"/>
  <c r="G174" i="28" s="1"/>
  <c r="G175" i="28" s="1"/>
  <c r="G176" i="28" s="1"/>
  <c r="G177" i="28" s="1"/>
  <c r="G178" i="28" s="1"/>
  <c r="G179" i="28" s="1"/>
  <c r="G180" i="28" s="1"/>
  <c r="G181" i="28" s="1"/>
  <c r="G182" i="28" s="1"/>
  <c r="G183" i="28" s="1"/>
  <c r="G184" i="28" s="1"/>
  <c r="G185" i="28" s="1"/>
  <c r="G186" i="28" s="1"/>
  <c r="G187" i="28" s="1"/>
  <c r="G188" i="28" s="1"/>
  <c r="G189" i="28" s="1"/>
  <c r="G190" i="28" s="1"/>
  <c r="G191" i="28" s="1"/>
  <c r="G192" i="28" s="1"/>
  <c r="G193" i="28" s="1"/>
  <c r="G194" i="28" s="1"/>
  <c r="G195" i="28" s="1"/>
  <c r="G196" i="28" s="1"/>
  <c r="G197" i="28" s="1"/>
  <c r="G198" i="28" s="1"/>
  <c r="G199" i="28" s="1"/>
  <c r="G200" i="28" s="1"/>
  <c r="G201" i="28" s="1"/>
  <c r="G202" i="28" s="1"/>
  <c r="G203" i="28" s="1"/>
  <c r="G204" i="28" s="1"/>
  <c r="G205" i="28" s="1"/>
  <c r="G206" i="28" s="1"/>
  <c r="G207" i="28" s="1"/>
  <c r="G208" i="28" s="1"/>
  <c r="G209" i="28" s="1"/>
  <c r="G210" i="28" s="1"/>
  <c r="G211" i="28" s="1"/>
  <c r="G212" i="28" s="1"/>
  <c r="G213" i="28" s="1"/>
  <c r="G214" i="28" s="1"/>
  <c r="G215" i="28" s="1"/>
  <c r="G216" i="28" s="1"/>
  <c r="G217" i="28" s="1"/>
  <c r="G218" i="28" s="1"/>
  <c r="G219" i="28" s="1"/>
  <c r="G220" i="28" s="1"/>
  <c r="G221" i="28" s="1"/>
  <c r="G222" i="28" s="1"/>
  <c r="G223" i="28" s="1"/>
  <c r="G224" i="28" s="1"/>
  <c r="G225" i="28" s="1"/>
  <c r="G226" i="28" s="1"/>
  <c r="G227" i="28" s="1"/>
  <c r="G228" i="28" s="1"/>
  <c r="G229" i="28" s="1"/>
  <c r="G230" i="28" s="1"/>
  <c r="G231" i="28" s="1"/>
  <c r="G232" i="28" s="1"/>
  <c r="G233" i="28" s="1"/>
  <c r="G234" i="28" s="1"/>
  <c r="G235" i="28" s="1"/>
  <c r="G236" i="28" s="1"/>
  <c r="G237" i="28" s="1"/>
  <c r="G238" i="28" s="1"/>
  <c r="G239" i="28" s="1"/>
  <c r="G240" i="28" s="1"/>
  <c r="G241" i="28" s="1"/>
  <c r="G242" i="28" s="1"/>
  <c r="G243" i="28" s="1"/>
  <c r="G244" i="28" s="1"/>
  <c r="G245" i="28" s="1"/>
  <c r="G246" i="28" s="1"/>
  <c r="G247" i="28" s="1"/>
  <c r="G248" i="28" s="1"/>
  <c r="G249" i="28" s="1"/>
  <c r="G250" i="28" s="1"/>
  <c r="G251" i="28" s="1"/>
  <c r="G252" i="28" s="1"/>
  <c r="G253" i="28" s="1"/>
  <c r="G254" i="28" s="1"/>
  <c r="G255" i="28" s="1"/>
  <c r="G256" i="28" s="1"/>
  <c r="G257" i="28" s="1"/>
  <c r="G258" i="28" s="1"/>
  <c r="G259" i="28" s="1"/>
  <c r="G260" i="28" s="1"/>
  <c r="C6" i="28"/>
  <c r="E6" i="28"/>
  <c r="E5" i="28"/>
  <c r="W2" i="28"/>
  <c r="X2" i="28" s="1"/>
  <c r="Y2" i="28" s="1"/>
  <c r="D6" i="26"/>
  <c r="A6" i="26" s="1"/>
  <c r="K5" i="26" s="1"/>
  <c r="N5" i="26" s="1"/>
  <c r="D4" i="26"/>
  <c r="A4" i="26" s="1"/>
  <c r="D5" i="26"/>
  <c r="A5" i="26" s="1"/>
  <c r="V1" i="26"/>
  <c r="E7" i="27"/>
  <c r="B7" i="27" s="1"/>
  <c r="E6" i="27"/>
  <c r="G5" i="27"/>
  <c r="G6" i="27" s="1"/>
  <c r="G7" i="27" s="1"/>
  <c r="G8" i="27" s="1"/>
  <c r="G9" i="27" s="1"/>
  <c r="G10" i="27" s="1"/>
  <c r="G11" i="27" s="1"/>
  <c r="G12" i="27" s="1"/>
  <c r="G13" i="27" s="1"/>
  <c r="G14" i="27" s="1"/>
  <c r="G15" i="27" s="1"/>
  <c r="G16" i="27" s="1"/>
  <c r="G17" i="27" s="1"/>
  <c r="G18" i="27" s="1"/>
  <c r="G19" i="27" s="1"/>
  <c r="E5" i="27"/>
  <c r="B5" i="27" s="1"/>
  <c r="B6" i="27"/>
  <c r="E4" i="27"/>
  <c r="B4" i="27"/>
  <c r="W1" i="27"/>
  <c r="X1" i="27" s="1"/>
  <c r="Y1" i="27" s="1"/>
  <c r="K14" i="31"/>
  <c r="W1" i="26"/>
  <c r="C7" i="28"/>
  <c r="C8" i="28"/>
  <c r="K15" i="31"/>
  <c r="E7" i="28"/>
  <c r="K16" i="31"/>
  <c r="K17" i="31" s="1"/>
  <c r="K18" i="31" s="1"/>
  <c r="K19" i="31"/>
  <c r="K20" i="31" s="1"/>
  <c r="K21" i="31" s="1"/>
  <c r="K22" i="31" s="1"/>
  <c r="K23" i="31"/>
  <c r="K24" i="31" s="1"/>
  <c r="E8" i="28"/>
  <c r="C9" i="28"/>
  <c r="B18" i="28"/>
  <c r="M14" i="31"/>
  <c r="M12" i="31"/>
  <c r="M16" i="31" s="1"/>
  <c r="M24" i="31" s="1"/>
  <c r="L9" i="32"/>
  <c r="L10" i="32"/>
  <c r="L12" i="33"/>
  <c r="L13" i="33" s="1"/>
  <c r="L10" i="33"/>
  <c r="L11" i="33"/>
  <c r="M4" i="27"/>
  <c r="L7" i="27"/>
  <c r="O7" i="27" s="1"/>
  <c r="L6" i="27"/>
  <c r="O6" i="27" s="1"/>
  <c r="L4" i="27"/>
  <c r="O4" i="27" s="1"/>
  <c r="P4" i="27" s="1"/>
  <c r="L4" i="26"/>
  <c r="K8" i="28"/>
  <c r="M22" i="31"/>
  <c r="M18" i="31"/>
  <c r="M19" i="31"/>
  <c r="M21" i="31"/>
  <c r="L12" i="32"/>
  <c r="L11" i="32"/>
  <c r="L13" i="32" s="1"/>
  <c r="M15" i="31"/>
  <c r="M23" i="31" s="1"/>
  <c r="L9" i="33"/>
  <c r="D4" i="22"/>
  <c r="C10" i="28"/>
  <c r="E9" i="28"/>
  <c r="L6" i="22"/>
  <c r="M6" i="22" s="1"/>
  <c r="K6" i="22"/>
  <c r="B19" i="28"/>
  <c r="B20" i="28" s="1"/>
  <c r="C11" i="28"/>
  <c r="C12" i="28" s="1"/>
  <c r="E12" i="28" s="1"/>
  <c r="E10" i="28"/>
  <c r="B10" i="28" s="1"/>
  <c r="E11" i="28"/>
  <c r="B11" i="30"/>
  <c r="B10" i="30"/>
  <c r="B9" i="30"/>
  <c r="C22" i="28"/>
  <c r="C18" i="28"/>
  <c r="C21" i="28"/>
  <c r="C17" i="28"/>
  <c r="C20" i="28"/>
  <c r="C16" i="28"/>
  <c r="C19" i="28"/>
  <c r="C15" i="28"/>
  <c r="B11" i="26"/>
  <c r="B10" i="26"/>
  <c r="B9" i="26"/>
  <c r="C17" i="36"/>
  <c r="L15" i="31"/>
  <c r="H26" i="34"/>
  <c r="H65" i="28"/>
  <c r="H10" i="27"/>
  <c r="H100" i="28"/>
  <c r="G17" i="32"/>
  <c r="H52" i="28"/>
  <c r="H27" i="34"/>
  <c r="H202" i="28"/>
  <c r="H50" i="28"/>
  <c r="H84" i="28"/>
  <c r="B15" i="22"/>
  <c r="H164" i="28"/>
  <c r="H12" i="28"/>
  <c r="B9" i="22"/>
  <c r="P5" i="22"/>
  <c r="B28" i="22"/>
  <c r="H85" i="28"/>
  <c r="H256" i="28"/>
  <c r="H101" i="28"/>
  <c r="H39" i="28"/>
  <c r="H181" i="28"/>
  <c r="H247" i="28"/>
  <c r="H88" i="28"/>
  <c r="F7" i="37"/>
  <c r="H241" i="28"/>
  <c r="H89" i="28"/>
  <c r="H212" i="28"/>
  <c r="H105" i="28"/>
  <c r="L24" i="31"/>
  <c r="H5" i="35"/>
  <c r="H71" i="28"/>
  <c r="H168" i="28"/>
  <c r="H6" i="28"/>
  <c r="H143" i="28"/>
  <c r="H9" i="31"/>
  <c r="H223" i="28"/>
  <c r="G13" i="31"/>
  <c r="H94" i="28"/>
  <c r="C8" i="37"/>
  <c r="H191" i="28"/>
  <c r="G21" i="31"/>
  <c r="H126" i="28"/>
  <c r="G9" i="32"/>
  <c r="G15" i="31"/>
  <c r="N9" i="31"/>
  <c r="G24" i="33"/>
  <c r="G11" i="26"/>
  <c r="H27" i="28"/>
  <c r="B13" i="22"/>
  <c r="H61" i="28"/>
  <c r="B6" i="22"/>
  <c r="G19" i="32"/>
  <c r="H14" i="35"/>
  <c r="H40" i="28"/>
  <c r="G10" i="31"/>
  <c r="H12" i="34"/>
  <c r="H136" i="28"/>
  <c r="L10" i="31"/>
  <c r="R8" i="26"/>
  <c r="H196" i="28"/>
  <c r="H14" i="32"/>
  <c r="G22" i="32"/>
  <c r="B10" i="22"/>
  <c r="H258" i="28"/>
  <c r="H82" i="28"/>
  <c r="H98" i="28"/>
  <c r="H232" i="28"/>
  <c r="C20" i="31"/>
  <c r="H209" i="28"/>
  <c r="N19" i="31"/>
  <c r="B21" i="22"/>
  <c r="H127" i="28"/>
  <c r="O5" i="30"/>
  <c r="H62" i="28"/>
  <c r="N15" i="31"/>
  <c r="H142" i="28"/>
  <c r="H21" i="33"/>
  <c r="H11" i="31"/>
  <c r="C12" i="37"/>
  <c r="H113" i="28"/>
  <c r="N11" i="31"/>
  <c r="H19" i="31"/>
  <c r="C20" i="32"/>
  <c r="H20" i="32"/>
  <c r="H9" i="34"/>
  <c r="P6" i="26"/>
  <c r="H6" i="34"/>
  <c r="G9" i="31"/>
  <c r="H114" i="28"/>
  <c r="H18" i="33"/>
  <c r="H130" i="28"/>
  <c r="N20" i="31"/>
  <c r="H210" i="28"/>
  <c r="G13" i="33"/>
  <c r="H21" i="32"/>
  <c r="H10" i="32"/>
  <c r="H238" i="28"/>
  <c r="H11" i="35"/>
  <c r="H254" i="28"/>
  <c r="H11" i="32"/>
  <c r="H16" i="33"/>
  <c r="H21" i="34"/>
  <c r="C20" i="33"/>
  <c r="G9" i="33"/>
  <c r="G6" i="26"/>
  <c r="G18" i="32"/>
  <c r="H253" i="28"/>
  <c r="N14" i="31"/>
  <c r="H205" i="28"/>
  <c r="H5" i="28"/>
  <c r="H54" i="28"/>
  <c r="L18" i="31"/>
  <c r="H237" i="28"/>
  <c r="H37" i="28"/>
  <c r="H16" i="28"/>
  <c r="H242" i="28"/>
  <c r="H12" i="33"/>
  <c r="G24" i="31"/>
  <c r="H20" i="33"/>
  <c r="H15" i="31"/>
  <c r="H13" i="27"/>
  <c r="H123" i="28"/>
  <c r="H13" i="35"/>
  <c r="H24" i="28"/>
  <c r="H240" i="28"/>
  <c r="H195" i="28"/>
  <c r="H4" i="27"/>
  <c r="G9" i="26"/>
  <c r="Q6" i="27"/>
  <c r="H225" i="28"/>
  <c r="F10" i="37"/>
  <c r="B24" i="22"/>
  <c r="H109" i="28"/>
  <c r="H246" i="28"/>
  <c r="H13" i="33"/>
  <c r="H16" i="35"/>
  <c r="H9" i="35"/>
  <c r="F8" i="37"/>
  <c r="H172" i="28"/>
  <c r="G20" i="31"/>
  <c r="H19" i="27"/>
  <c r="S2" i="28"/>
  <c r="H28" i="28"/>
  <c r="H91" i="28"/>
  <c r="P6" i="22"/>
  <c r="H252" i="28"/>
  <c r="H15" i="33"/>
  <c r="E1" i="22"/>
  <c r="H22" i="34"/>
  <c r="B18" i="22"/>
  <c r="H198" i="28"/>
  <c r="H13" i="32"/>
  <c r="G20" i="32"/>
  <c r="N24" i="31"/>
  <c r="H197" i="28"/>
  <c r="H11" i="34"/>
  <c r="S9" i="27"/>
  <c r="B23" i="22"/>
  <c r="H24" i="33"/>
  <c r="H117" i="28"/>
  <c r="G12" i="32"/>
  <c r="G15" i="32"/>
  <c r="H16" i="27"/>
  <c r="H213" i="28"/>
  <c r="H184" i="28"/>
  <c r="Q5" i="28"/>
  <c r="H175" i="28"/>
  <c r="B17" i="22"/>
  <c r="H207" i="28"/>
  <c r="H31" i="28"/>
  <c r="G16" i="32"/>
  <c r="H73" i="28"/>
  <c r="H132" i="28"/>
  <c r="H21" i="31"/>
  <c r="C22" i="31"/>
  <c r="H187" i="28"/>
  <c r="C15" i="35"/>
  <c r="G10" i="26"/>
  <c r="H7" i="28"/>
  <c r="H259" i="28"/>
  <c r="B20" i="22"/>
  <c r="H245" i="28"/>
  <c r="H34" i="28"/>
  <c r="G12" i="31"/>
  <c r="H128" i="28"/>
  <c r="H119" i="28"/>
  <c r="H151" i="28"/>
  <c r="H227" i="28"/>
  <c r="C9" i="37"/>
  <c r="H193" i="28"/>
  <c r="H17" i="32"/>
  <c r="G6" i="30"/>
  <c r="H12" i="35"/>
  <c r="H201" i="28"/>
  <c r="H137" i="28"/>
  <c r="H6" i="27"/>
  <c r="G20" i="33"/>
  <c r="H173" i="28"/>
  <c r="Q5" i="27"/>
  <c r="H208" i="28"/>
  <c r="H53" i="28"/>
  <c r="H160" i="28"/>
  <c r="O4" i="30"/>
  <c r="G17" i="31"/>
  <c r="H110" i="28"/>
  <c r="H192" i="28"/>
  <c r="G8" i="22"/>
  <c r="B26" i="22"/>
  <c r="H72" i="28"/>
  <c r="H102" i="28"/>
  <c r="H239" i="28"/>
  <c r="C13" i="37"/>
  <c r="H177" i="28"/>
  <c r="H25" i="28"/>
  <c r="H148" i="28"/>
  <c r="H41" i="28"/>
  <c r="H228" i="28"/>
  <c r="H121" i="28"/>
  <c r="H139" i="28"/>
  <c r="H92" i="28"/>
  <c r="H48" i="28"/>
  <c r="H149" i="28"/>
  <c r="H23" i="28"/>
  <c r="H165" i="28"/>
  <c r="G12" i="33"/>
  <c r="H141" i="28"/>
  <c r="F6" i="37"/>
  <c r="H260" i="28"/>
  <c r="H108" i="28"/>
  <c r="H235" i="28"/>
  <c r="H83" i="28"/>
  <c r="H234" i="28"/>
  <c r="H204" i="28"/>
  <c r="H186" i="28"/>
  <c r="H220" i="28"/>
  <c r="H12" i="27"/>
  <c r="H131" i="28"/>
  <c r="H218" i="28"/>
  <c r="H147" i="28"/>
  <c r="G10" i="33"/>
  <c r="H15" i="35"/>
  <c r="C15" i="34"/>
  <c r="H8" i="34"/>
  <c r="F12" i="37"/>
  <c r="G16" i="31"/>
  <c r="N10" i="31"/>
  <c r="H206" i="28"/>
  <c r="H224" i="28"/>
  <c r="H243" i="28"/>
  <c r="H10" i="28"/>
  <c r="H4" i="34"/>
  <c r="H56" i="28"/>
  <c r="H14" i="31"/>
  <c r="H18" i="34"/>
  <c r="H47" i="28"/>
  <c r="H182" i="28"/>
  <c r="G24" i="32"/>
  <c r="H171" i="28"/>
  <c r="H138" i="28"/>
  <c r="G10" i="32"/>
  <c r="G18" i="33"/>
  <c r="L23" i="31"/>
  <c r="H176" i="28"/>
  <c r="H19" i="35"/>
  <c r="H20" i="35"/>
  <c r="C22" i="33"/>
  <c r="H75" i="28"/>
  <c r="F13" i="37"/>
  <c r="H12" i="32"/>
  <c r="H26" i="28"/>
  <c r="H5" i="34"/>
  <c r="G7" i="30"/>
  <c r="G18" i="31"/>
  <c r="C10" i="37"/>
  <c r="H63" i="28"/>
  <c r="G8" i="30"/>
  <c r="Q6" i="28"/>
  <c r="B27" i="22"/>
  <c r="H17" i="27"/>
  <c r="H14" i="34"/>
  <c r="Q7" i="28"/>
  <c r="H229" i="28"/>
  <c r="H11" i="28"/>
  <c r="H43" i="28"/>
  <c r="H28" i="34"/>
  <c r="H199" i="28"/>
  <c r="G15" i="33"/>
  <c r="H95" i="28"/>
  <c r="H153" i="28"/>
  <c r="H124" i="28"/>
  <c r="H249" i="28"/>
  <c r="Q9" i="30"/>
  <c r="H217" i="28"/>
  <c r="H188" i="28"/>
  <c r="H146" i="28"/>
  <c r="H116" i="28"/>
  <c r="F9" i="37"/>
  <c r="H255" i="28"/>
  <c r="H45" i="28"/>
  <c r="B12" i="22"/>
  <c r="H14" i="28"/>
  <c r="H32" i="28"/>
  <c r="H51" i="28"/>
  <c r="H74" i="28"/>
  <c r="H10" i="34"/>
  <c r="H120" i="28"/>
  <c r="G21" i="33"/>
  <c r="H19" i="33"/>
  <c r="L13" i="31"/>
  <c r="H20" i="28"/>
  <c r="H216" i="28"/>
  <c r="H248" i="28"/>
  <c r="H183" i="28"/>
  <c r="H14" i="33"/>
  <c r="H16" i="31"/>
  <c r="L12" i="31"/>
  <c r="H90" i="28"/>
  <c r="H122" i="28"/>
  <c r="H18" i="28"/>
  <c r="H17" i="34"/>
  <c r="H154" i="28"/>
  <c r="H15" i="32"/>
  <c r="H23" i="32"/>
  <c r="H13" i="28"/>
  <c r="H7" i="35"/>
  <c r="H17" i="35"/>
  <c r="H178" i="28"/>
  <c r="H9" i="27"/>
  <c r="L14" i="31"/>
  <c r="H97" i="28"/>
  <c r="H129" i="28"/>
  <c r="P4" i="22"/>
  <c r="H19" i="34"/>
  <c r="L19" i="31"/>
  <c r="H166" i="28"/>
  <c r="B7" i="22"/>
  <c r="N17" i="31"/>
  <c r="H57" i="28"/>
  <c r="H29" i="28"/>
  <c r="P4" i="26"/>
  <c r="H25" i="34"/>
  <c r="N12" i="31"/>
  <c r="H79" i="28"/>
  <c r="H30" i="28"/>
  <c r="H55" i="28"/>
  <c r="H8" i="28"/>
  <c r="H42" i="28"/>
  <c r="H12" i="31"/>
  <c r="H112" i="28"/>
  <c r="B25" i="22"/>
  <c r="L22" i="31"/>
  <c r="G14" i="31"/>
  <c r="H24" i="31"/>
  <c r="B11" i="22"/>
  <c r="H125" i="28"/>
  <c r="H222" i="28"/>
  <c r="H104" i="28"/>
  <c r="H17" i="33"/>
  <c r="G22" i="33"/>
  <c r="H8" i="27"/>
  <c r="H19" i="32"/>
  <c r="H162" i="28"/>
  <c r="H17" i="28"/>
  <c r="H21" i="35"/>
  <c r="Q8" i="28"/>
  <c r="B19" i="22"/>
  <c r="H19" i="28"/>
  <c r="H77" i="28"/>
  <c r="H103" i="28"/>
  <c r="Q4" i="27"/>
  <c r="G10" i="30"/>
  <c r="H185" i="28"/>
  <c r="H17" i="31"/>
  <c r="H23" i="33"/>
  <c r="H22" i="31"/>
  <c r="H250" i="28"/>
  <c r="H18" i="27"/>
  <c r="L20" i="31"/>
  <c r="H24" i="34"/>
  <c r="H133" i="28"/>
  <c r="B16" i="22"/>
  <c r="H49" i="28"/>
  <c r="B22" i="22"/>
  <c r="B14" i="22"/>
  <c r="G5" i="26"/>
  <c r="G16" i="33"/>
  <c r="H76" i="28"/>
  <c r="H10" i="31"/>
  <c r="H244" i="28"/>
  <c r="G17" i="33"/>
  <c r="H4" i="35"/>
  <c r="H200" i="28"/>
  <c r="H78" i="28"/>
  <c r="H22" i="28"/>
  <c r="G9" i="30"/>
  <c r="L11" i="31"/>
  <c r="H67" i="28"/>
  <c r="H20" i="31"/>
  <c r="G11" i="32"/>
  <c r="H20" i="34"/>
  <c r="L21" i="31"/>
  <c r="H15" i="34"/>
  <c r="L16" i="31"/>
  <c r="H23" i="31"/>
  <c r="N23" i="31"/>
  <c r="H35" i="28"/>
  <c r="H257" i="28"/>
  <c r="H7" i="34"/>
  <c r="H167" i="28"/>
  <c r="C11" i="37"/>
  <c r="H10" i="35"/>
  <c r="H158" i="28"/>
  <c r="H18" i="32"/>
  <c r="L17" i="31"/>
  <c r="H251" i="28"/>
  <c r="H9" i="28"/>
  <c r="H214" i="28"/>
  <c r="C6" i="37"/>
  <c r="H96" i="28"/>
  <c r="H189" i="28"/>
  <c r="H170" i="28"/>
  <c r="F11" i="37"/>
  <c r="B4" i="22"/>
  <c r="H179" i="28"/>
  <c r="H66" i="28"/>
  <c r="N18" i="31"/>
  <c r="H190" i="28"/>
  <c r="H24" i="32"/>
  <c r="N16" i="31"/>
  <c r="H6" i="35"/>
  <c r="G23" i="33"/>
  <c r="H16" i="34"/>
  <c r="G19" i="33"/>
  <c r="P5" i="26"/>
  <c r="H14" i="27"/>
  <c r="H215" i="28"/>
  <c r="H226" i="28"/>
  <c r="H46" i="28"/>
  <c r="H68" i="28"/>
  <c r="H9" i="32"/>
  <c r="H236" i="28"/>
  <c r="H80" i="28"/>
  <c r="G7" i="26"/>
  <c r="G11" i="33"/>
  <c r="G23" i="31"/>
  <c r="H99" i="28"/>
  <c r="C7" i="37"/>
  <c r="L9" i="31"/>
  <c r="H10" i="33"/>
  <c r="H15" i="28"/>
  <c r="H87" i="28"/>
  <c r="H38" i="28"/>
  <c r="H70" i="28"/>
  <c r="G13" i="32"/>
  <c r="H118" i="28"/>
  <c r="H107" i="28"/>
  <c r="G21" i="32"/>
  <c r="C22" i="32"/>
  <c r="Q7" i="27"/>
  <c r="N13" i="31"/>
  <c r="Q8" i="22"/>
  <c r="H169" i="28"/>
  <c r="H231" i="28"/>
  <c r="B8" i="22"/>
  <c r="B38" i="31"/>
  <c r="H156" i="28"/>
  <c r="H36" i="28"/>
  <c r="H152" i="28"/>
  <c r="H111" i="28"/>
  <c r="H93" i="28"/>
  <c r="H33" i="28"/>
  <c r="H8" i="37"/>
  <c r="H203" i="28"/>
  <c r="G4" i="26"/>
  <c r="H140" i="28"/>
  <c r="H10" i="37"/>
  <c r="H219" i="28"/>
  <c r="H9" i="33"/>
  <c r="H221" i="28"/>
  <c r="H22" i="33"/>
  <c r="H8" i="35"/>
  <c r="H29" i="34"/>
  <c r="H194" i="28"/>
  <c r="H145" i="28"/>
  <c r="H15" i="27"/>
  <c r="H135" i="28"/>
  <c r="H211" i="28"/>
  <c r="G19" i="31"/>
  <c r="H69" i="28"/>
  <c r="H106" i="28"/>
  <c r="H5" i="27"/>
  <c r="H18" i="31"/>
  <c r="N21" i="31"/>
  <c r="G14" i="32"/>
  <c r="G5" i="30"/>
  <c r="H13" i="31"/>
  <c r="G4" i="30"/>
  <c r="H18" i="35"/>
  <c r="H230" i="28"/>
  <c r="H59" i="28"/>
  <c r="H134" i="28"/>
  <c r="H22" i="32"/>
  <c r="H11" i="27"/>
  <c r="H11" i="33"/>
  <c r="H180" i="28"/>
  <c r="H159" i="28"/>
  <c r="H163" i="28"/>
  <c r="H21" i="28"/>
  <c r="H174" i="28"/>
  <c r="G22" i="31"/>
  <c r="H115" i="28"/>
  <c r="H23" i="34"/>
  <c r="G23" i="32"/>
  <c r="H13" i="34"/>
  <c r="H44" i="28"/>
  <c r="G14" i="33"/>
  <c r="H16" i="32"/>
  <c r="O6" i="30"/>
  <c r="H81" i="28"/>
  <c r="H233" i="28"/>
  <c r="G11" i="30"/>
  <c r="H86" i="28"/>
  <c r="H150" i="28"/>
  <c r="N22" i="31"/>
  <c r="H58" i="28"/>
  <c r="H7" i="27"/>
  <c r="H157" i="28"/>
  <c r="H161" i="28"/>
  <c r="H60" i="28"/>
  <c r="G8" i="26"/>
  <c r="G11" i="31"/>
  <c r="H144" i="28"/>
  <c r="H155" i="28"/>
  <c r="H64" i="28"/>
  <c r="K17" i="33"/>
  <c r="K18" i="33"/>
  <c r="K19" i="33"/>
  <c r="K16" i="33"/>
  <c r="H13" i="37"/>
  <c r="H12" i="37"/>
  <c r="H7" i="37"/>
  <c r="H11" i="37"/>
  <c r="H6" i="37"/>
  <c r="H9" i="37"/>
  <c r="K19" i="32" l="1"/>
  <c r="K18" i="32"/>
  <c r="S10" i="22"/>
  <c r="S11" i="22" s="1"/>
  <c r="C21" i="31"/>
  <c r="S6" i="22"/>
  <c r="S7" i="22" s="1"/>
  <c r="C21" i="33"/>
  <c r="K17" i="32"/>
  <c r="K16" i="32"/>
  <c r="S8" i="22"/>
  <c r="S9" i="22" s="1"/>
  <c r="C21" i="32"/>
  <c r="Q6" i="22"/>
  <c r="B12" i="28"/>
  <c r="B7" i="28"/>
  <c r="B8" i="28"/>
  <c r="B21" i="28"/>
  <c r="R4" i="27"/>
  <c r="U5" i="27" s="1"/>
  <c r="U6" i="27" s="1"/>
  <c r="B11" i="28"/>
  <c r="K4" i="22"/>
  <c r="B6" i="28"/>
  <c r="B9" i="28"/>
  <c r="M6" i="27"/>
  <c r="L5" i="27"/>
  <c r="M5" i="27"/>
  <c r="B5" i="28"/>
  <c r="K9" i="28"/>
  <c r="L5" i="22"/>
  <c r="M5" i="22" s="1"/>
  <c r="Q5" i="22" s="1"/>
  <c r="M7" i="27"/>
  <c r="N7" i="27" s="1"/>
  <c r="N6" i="22"/>
  <c r="V2" i="27"/>
  <c r="N5" i="22"/>
  <c r="M20" i="31"/>
  <c r="K6" i="26"/>
  <c r="N6" i="26" s="1"/>
  <c r="K4" i="26"/>
  <c r="L6" i="26"/>
  <c r="M6" i="26" s="1"/>
  <c r="L5" i="26"/>
  <c r="A6" i="30"/>
  <c r="A5" i="30"/>
  <c r="D6" i="22"/>
  <c r="A4" i="30"/>
  <c r="D5" i="22"/>
  <c r="L4" i="22" s="1"/>
  <c r="B34" i="31"/>
  <c r="P21" i="31"/>
  <c r="P19" i="31"/>
  <c r="P14" i="31"/>
  <c r="P15" i="31"/>
  <c r="P10" i="31"/>
  <c r="P22" i="31"/>
  <c r="P17" i="31"/>
  <c r="P18" i="31"/>
  <c r="P12" i="31"/>
  <c r="P16" i="31"/>
  <c r="P24" i="31"/>
  <c r="P11" i="31"/>
  <c r="P23" i="31"/>
  <c r="P13" i="31"/>
  <c r="P9" i="31"/>
  <c r="P20" i="31"/>
  <c r="K20" i="32" l="1"/>
  <c r="L17" i="32" s="1"/>
  <c r="L16" i="32"/>
  <c r="L18" i="32"/>
  <c r="L19" i="32"/>
  <c r="M4" i="22"/>
  <c r="Q4" i="22" s="1"/>
  <c r="Q7" i="22" s="1"/>
  <c r="V4" i="27"/>
  <c r="V5" i="27"/>
  <c r="V6" i="27"/>
  <c r="L9" i="28"/>
  <c r="O9" i="28" s="1"/>
  <c r="M9" i="28"/>
  <c r="K10" i="28"/>
  <c r="K5" i="22"/>
  <c r="N6" i="27"/>
  <c r="N4" i="26"/>
  <c r="O4" i="26" s="1"/>
  <c r="O5" i="27"/>
  <c r="P5" i="27" s="1"/>
  <c r="K5" i="30"/>
  <c r="M5" i="30" s="1"/>
  <c r="L6" i="30"/>
  <c r="K6" i="30"/>
  <c r="M6" i="30" s="1"/>
  <c r="L5" i="30"/>
  <c r="K4" i="30"/>
  <c r="M4" i="30" s="1"/>
  <c r="N4" i="30" s="1"/>
  <c r="L4" i="30"/>
  <c r="M5" i="26"/>
  <c r="M4" i="26"/>
  <c r="L6" i="28"/>
  <c r="O6" i="28" s="1"/>
  <c r="L7" i="28"/>
  <c r="O7" i="28" s="1"/>
  <c r="M6" i="28"/>
  <c r="L5" i="28"/>
  <c r="M8" i="28"/>
  <c r="N8" i="28" s="1"/>
  <c r="M5" i="28"/>
  <c r="N5" i="28" s="1"/>
  <c r="M7" i="28"/>
  <c r="L8" i="28"/>
  <c r="O8" i="28" s="1"/>
  <c r="B22" i="28"/>
  <c r="U3" i="22"/>
  <c r="V3" i="22"/>
  <c r="T3" i="22"/>
  <c r="N4" i="22"/>
  <c r="O4" i="22" s="1"/>
  <c r="O5" i="22" s="1"/>
  <c r="O6" i="22" s="1"/>
  <c r="N5" i="27"/>
  <c r="N4" i="27"/>
  <c r="S4" i="27" s="1"/>
  <c r="Q9" i="28"/>
  <c r="L20" i="32" l="1"/>
  <c r="V10" i="22"/>
  <c r="V5" i="22"/>
  <c r="V7" i="22"/>
  <c r="V11" i="22"/>
  <c r="V6" i="22"/>
  <c r="V9" i="22"/>
  <c r="V8" i="22"/>
  <c r="O5" i="28"/>
  <c r="P5" i="28" s="1"/>
  <c r="U10" i="22"/>
  <c r="U8" i="22"/>
  <c r="U7" i="22"/>
  <c r="U11" i="22"/>
  <c r="U5" i="22"/>
  <c r="U6" i="22"/>
  <c r="U9" i="22"/>
  <c r="N7" i="28"/>
  <c r="N6" i="28"/>
  <c r="Q4" i="26"/>
  <c r="R4" i="26" s="1"/>
  <c r="O5" i="26"/>
  <c r="M10" i="28"/>
  <c r="K11" i="28"/>
  <c r="L10" i="28"/>
  <c r="T11" i="22"/>
  <c r="T8" i="22"/>
  <c r="T10" i="22"/>
  <c r="T7" i="22"/>
  <c r="T9" i="22"/>
  <c r="T5" i="22"/>
  <c r="T6" i="22"/>
  <c r="P4" i="30"/>
  <c r="Q4" i="30" s="1"/>
  <c r="N5" i="30"/>
  <c r="P6" i="27"/>
  <c r="R5" i="27"/>
  <c r="Q10" i="28"/>
  <c r="P7" i="27" l="1"/>
  <c r="R7" i="27" s="1"/>
  <c r="R6" i="27"/>
  <c r="U7" i="27"/>
  <c r="W2" i="27"/>
  <c r="O10" i="28"/>
  <c r="S5" i="27"/>
  <c r="T5" i="26"/>
  <c r="T6" i="26" s="1"/>
  <c r="V2" i="26"/>
  <c r="P5" i="30"/>
  <c r="Q5" i="30" s="1"/>
  <c r="Q7" i="30" s="1"/>
  <c r="N6" i="30"/>
  <c r="P6" i="30" s="1"/>
  <c r="Q6" i="30" s="1"/>
  <c r="N9" i="28"/>
  <c r="K12" i="28"/>
  <c r="L11" i="28"/>
  <c r="M11" i="28"/>
  <c r="Q5" i="26"/>
  <c r="O6" i="26"/>
  <c r="Q6" i="26" s="1"/>
  <c r="R5" i="28"/>
  <c r="P6" i="28"/>
  <c r="Q11" i="28"/>
  <c r="T9" i="26" l="1"/>
  <c r="T10" i="26" s="1"/>
  <c r="U2" i="26"/>
  <c r="R6" i="26"/>
  <c r="R6" i="28"/>
  <c r="P7" i="28"/>
  <c r="T7" i="26"/>
  <c r="T8" i="26" s="1"/>
  <c r="V8" i="26" s="1"/>
  <c r="W2" i="26"/>
  <c r="R5" i="26"/>
  <c r="O11" i="28"/>
  <c r="M12" i="28"/>
  <c r="N12" i="28" s="1"/>
  <c r="L12" i="28"/>
  <c r="V4" i="26"/>
  <c r="V10" i="26"/>
  <c r="V5" i="26"/>
  <c r="V9" i="26"/>
  <c r="V7" i="26"/>
  <c r="V6" i="26"/>
  <c r="U9" i="27"/>
  <c r="X2" i="27"/>
  <c r="S6" i="27"/>
  <c r="S8" i="27" s="1"/>
  <c r="U6" i="28"/>
  <c r="U7" i="28" s="1"/>
  <c r="AB3" i="28"/>
  <c r="S5" i="28"/>
  <c r="W5" i="27"/>
  <c r="W6" i="27"/>
  <c r="W4" i="27"/>
  <c r="W9" i="27"/>
  <c r="W7" i="27"/>
  <c r="U11" i="27"/>
  <c r="Y2" i="27"/>
  <c r="S7" i="27"/>
  <c r="N11" i="28"/>
  <c r="N10" i="28"/>
  <c r="U8" i="27"/>
  <c r="V8" i="27" s="1"/>
  <c r="V7" i="27"/>
  <c r="Q12" i="28"/>
  <c r="O12" i="28" l="1"/>
  <c r="Y5" i="27"/>
  <c r="Y9" i="27"/>
  <c r="Y11" i="27"/>
  <c r="Y4" i="27"/>
  <c r="Y7" i="27"/>
  <c r="Y6" i="27"/>
  <c r="Y8" i="27"/>
  <c r="X5" i="27"/>
  <c r="X8" i="27"/>
  <c r="X9" i="27"/>
  <c r="X11" i="27"/>
  <c r="X6" i="27"/>
  <c r="X7" i="27"/>
  <c r="X4" i="27"/>
  <c r="R7" i="28"/>
  <c r="P8" i="28"/>
  <c r="U4" i="26"/>
  <c r="U5" i="26"/>
  <c r="U6" i="26"/>
  <c r="U7" i="26"/>
  <c r="U10" i="26"/>
  <c r="U9" i="26"/>
  <c r="U8" i="26"/>
  <c r="W8" i="27"/>
  <c r="AB6" i="28"/>
  <c r="AB7" i="28"/>
  <c r="AB5" i="28"/>
  <c r="U10" i="27"/>
  <c r="Y10" i="27" s="1"/>
  <c r="V9" i="27"/>
  <c r="R7" i="26"/>
  <c r="U8" i="28"/>
  <c r="U9" i="28" s="1"/>
  <c r="AB9" i="28" s="1"/>
  <c r="AA3" i="28"/>
  <c r="S6" i="28"/>
  <c r="U12" i="27"/>
  <c r="Y12" i="27" s="1"/>
  <c r="V11" i="27"/>
  <c r="W11" i="27"/>
  <c r="W8" i="26"/>
  <c r="W7" i="26"/>
  <c r="W6" i="26"/>
  <c r="W9" i="26"/>
  <c r="W10" i="26"/>
  <c r="W5" i="26"/>
  <c r="W4" i="26"/>
  <c r="X12" i="27" l="1"/>
  <c r="AB8" i="28"/>
  <c r="R8" i="28"/>
  <c r="P9" i="28"/>
  <c r="U10" i="28"/>
  <c r="AA10" i="28" s="1"/>
  <c r="W3" i="28"/>
  <c r="S7" i="28"/>
  <c r="AA9" i="28"/>
  <c r="AA7" i="28"/>
  <c r="AA5" i="28"/>
  <c r="AA6" i="28"/>
  <c r="AA8" i="28"/>
  <c r="V10" i="27"/>
  <c r="W10" i="27"/>
  <c r="X10" i="27"/>
  <c r="V12" i="27"/>
  <c r="W12" i="27"/>
  <c r="R9" i="28" l="1"/>
  <c r="P10" i="28"/>
  <c r="U12" i="28"/>
  <c r="V3" i="28"/>
  <c r="S8" i="28"/>
  <c r="U11" i="28"/>
  <c r="AB10" i="28"/>
  <c r="W7" i="28"/>
  <c r="W6" i="28"/>
  <c r="W10" i="28"/>
  <c r="W8" i="28"/>
  <c r="W5" i="28"/>
  <c r="W9" i="28"/>
  <c r="U14" i="28" l="1"/>
  <c r="AC3" i="28"/>
  <c r="S9" i="28"/>
  <c r="U13" i="28"/>
  <c r="AB12" i="28"/>
  <c r="AA12" i="28"/>
  <c r="AB11" i="28"/>
  <c r="AA11" i="28"/>
  <c r="R10" i="28"/>
  <c r="P11" i="28"/>
  <c r="W12" i="28"/>
  <c r="W11" i="28"/>
  <c r="V8" i="28"/>
  <c r="V7" i="28"/>
  <c r="V14" i="28"/>
  <c r="V10" i="28"/>
  <c r="V6" i="28"/>
  <c r="V5" i="28"/>
  <c r="V11" i="28"/>
  <c r="V9" i="28"/>
  <c r="V12" i="28"/>
  <c r="AB13" i="28" l="1"/>
  <c r="AA13" i="28"/>
  <c r="W13" i="28"/>
  <c r="V13" i="28"/>
  <c r="R11" i="28"/>
  <c r="P12" i="28"/>
  <c r="R12" i="28" s="1"/>
  <c r="AC12" i="28"/>
  <c r="AC14" i="28"/>
  <c r="AC13" i="28"/>
  <c r="AC10" i="28"/>
  <c r="AC11" i="28"/>
  <c r="AC5" i="28"/>
  <c r="AC9" i="28"/>
  <c r="AC6" i="28"/>
  <c r="AC7" i="28"/>
  <c r="AC8" i="28"/>
  <c r="U16" i="28"/>
  <c r="X3" i="28"/>
  <c r="S10" i="28"/>
  <c r="U15" i="28"/>
  <c r="AB14" i="28"/>
  <c r="AA14" i="28"/>
  <c r="W14" i="28"/>
  <c r="U17" i="28" l="1"/>
  <c r="AB16" i="28"/>
  <c r="AA16" i="28"/>
  <c r="W16" i="28"/>
  <c r="V16" i="28"/>
  <c r="U20" i="28"/>
  <c r="S12" i="28"/>
  <c r="AB15" i="28"/>
  <c r="AA15" i="28"/>
  <c r="W15" i="28"/>
  <c r="V15" i="28"/>
  <c r="AC16" i="28"/>
  <c r="X7" i="28"/>
  <c r="X5" i="28"/>
  <c r="X6" i="28"/>
  <c r="X20" i="28"/>
  <c r="X15" i="28"/>
  <c r="X9" i="28"/>
  <c r="X8" i="28"/>
  <c r="X12" i="28"/>
  <c r="X13" i="28"/>
  <c r="X11" i="28"/>
  <c r="X17" i="28"/>
  <c r="X10" i="28"/>
  <c r="X14" i="28"/>
  <c r="X16" i="28"/>
  <c r="AC15" i="28"/>
  <c r="U18" i="28"/>
  <c r="S11" i="28"/>
  <c r="U19" i="28" l="1"/>
  <c r="AB18" i="28"/>
  <c r="AA18" i="28"/>
  <c r="W18" i="28"/>
  <c r="V18" i="28"/>
  <c r="AC18" i="28"/>
  <c r="Z3" i="28"/>
  <c r="Y3" i="28"/>
  <c r="S3" i="28"/>
  <c r="U21" i="28"/>
  <c r="AB20" i="28"/>
  <c r="AA20" i="28"/>
  <c r="W20" i="28"/>
  <c r="V20" i="28"/>
  <c r="AC20" i="28"/>
  <c r="X18" i="28"/>
  <c r="AB17" i="28"/>
  <c r="AA17" i="28"/>
  <c r="W17" i="28"/>
  <c r="V17" i="28"/>
  <c r="AC17" i="28"/>
  <c r="AB21" i="28" l="1"/>
  <c r="AA21" i="28"/>
  <c r="W21" i="28"/>
  <c r="V21" i="28"/>
  <c r="AC21" i="28"/>
  <c r="X21" i="28"/>
  <c r="Y17" i="28"/>
  <c r="Y9" i="28"/>
  <c r="Y12" i="28"/>
  <c r="Y6" i="28"/>
  <c r="Y13" i="28"/>
  <c r="Y19" i="28"/>
  <c r="Y14" i="28"/>
  <c r="Y21" i="28"/>
  <c r="Y7" i="28"/>
  <c r="Y11" i="28"/>
  <c r="Y10" i="28"/>
  <c r="Y16" i="28"/>
  <c r="Y20" i="28"/>
  <c r="Y5" i="28"/>
  <c r="Y18" i="28"/>
  <c r="Y15" i="28"/>
  <c r="Y8" i="28"/>
  <c r="Z6" i="28"/>
  <c r="Z15" i="28"/>
  <c r="Z20" i="28"/>
  <c r="Z14" i="28"/>
  <c r="Z18" i="28"/>
  <c r="Z12" i="28"/>
  <c r="Z5" i="28"/>
  <c r="Z7" i="28"/>
  <c r="Z13" i="28"/>
  <c r="Z11" i="28"/>
  <c r="Z9" i="28"/>
  <c r="Z10" i="28"/>
  <c r="Z19" i="28"/>
  <c r="Z8" i="28"/>
  <c r="Z17" i="28"/>
  <c r="Z16" i="28"/>
  <c r="Z21" i="28"/>
  <c r="AB19" i="28"/>
  <c r="AA19" i="28"/>
  <c r="W19" i="28"/>
  <c r="V19" i="28"/>
  <c r="AC19" i="28"/>
  <c r="X19" i="28"/>
</calcChain>
</file>

<file path=xl/sharedStrings.xml><?xml version="1.0" encoding="utf-8"?>
<sst xmlns="http://schemas.openxmlformats.org/spreadsheetml/2006/main" count="286" uniqueCount="136">
  <si>
    <t>ξ</t>
    <phoneticPr fontId="2"/>
  </si>
  <si>
    <t>重み</t>
  </si>
  <si>
    <t>ξ</t>
  </si>
  <si>
    <t>順
位</t>
    <rPh sb="0" eb="1">
      <t>ジュン</t>
    </rPh>
    <rPh sb="2" eb="3">
      <t>クライ</t>
    </rPh>
    <phoneticPr fontId="2"/>
  </si>
  <si>
    <t>番
号</t>
    <rPh sb="0" eb="1">
      <t>バン</t>
    </rPh>
    <rPh sb="2" eb="3">
      <t>ゴウ</t>
    </rPh>
    <phoneticPr fontId="2"/>
  </si>
  <si>
    <t>入力
値</t>
    <rPh sb="0" eb="2">
      <t>ニュウリョク</t>
    </rPh>
    <rPh sb="3" eb="4">
      <t>チ</t>
    </rPh>
    <phoneticPr fontId="2"/>
  </si>
  <si>
    <t>順位
計算用</t>
    <rPh sb="0" eb="2">
      <t>ジュンイ</t>
    </rPh>
    <rPh sb="3" eb="5">
      <t>ケイサン</t>
    </rPh>
    <rPh sb="5" eb="6">
      <t>ヨウ</t>
    </rPh>
    <phoneticPr fontId="2"/>
  </si>
  <si>
    <t>値</t>
    <rPh sb="0" eb="1">
      <t>アタイ</t>
    </rPh>
    <phoneticPr fontId="2"/>
  </si>
  <si>
    <t>差
異</t>
    <rPh sb="0" eb="1">
      <t>サ</t>
    </rPh>
    <rPh sb="2" eb="3">
      <t>イ</t>
    </rPh>
    <phoneticPr fontId="2"/>
  </si>
  <si>
    <t>積</t>
    <rPh sb="0" eb="1">
      <t>セキ</t>
    </rPh>
    <phoneticPr fontId="2"/>
  </si>
  <si>
    <t>x</t>
    <phoneticPr fontId="2"/>
  </si>
  <si>
    <t>h(1)</t>
    <phoneticPr fontId="2"/>
  </si>
  <si>
    <t>h(2)</t>
    <phoneticPr fontId="2"/>
  </si>
  <si>
    <t>h(3)</t>
    <phoneticPr fontId="2"/>
  </si>
  <si>
    <t>合計</t>
    <rPh sb="0" eb="2">
      <t>ゴウケイ</t>
    </rPh>
    <phoneticPr fontId="2"/>
  </si>
  <si>
    <t>関数で計算</t>
    <rPh sb="0" eb="2">
      <t>カンスウ</t>
    </rPh>
    <rPh sb="3" eb="5">
      <t>ケイサン</t>
    </rPh>
    <phoneticPr fontId="2"/>
  </si>
  <si>
    <t>グラフ</t>
    <phoneticPr fontId="2"/>
  </si>
  <si>
    <t>グラフ</t>
  </si>
  <si>
    <t>順
位</t>
  </si>
  <si>
    <t>番
号</t>
  </si>
  <si>
    <t>入力
値</t>
  </si>
  <si>
    <t>順位
計算用</t>
  </si>
  <si>
    <t>値</t>
  </si>
  <si>
    <t>差
異</t>
  </si>
  <si>
    <t>重
み</t>
  </si>
  <si>
    <t>累積
重み</t>
  </si>
  <si>
    <t>g(A)</t>
  </si>
  <si>
    <t>積</t>
  </si>
  <si>
    <t>x</t>
  </si>
  <si>
    <t>u</t>
  </si>
  <si>
    <t>φs(u)</t>
  </si>
  <si>
    <t>合計</t>
  </si>
  <si>
    <t>関数で計算</t>
  </si>
  <si>
    <t>入力値</t>
  </si>
  <si>
    <t>ファジィ測度</t>
  </si>
  <si>
    <t>ξ*100</t>
    <phoneticPr fontId="2"/>
  </si>
  <si>
    <t>λ</t>
    <phoneticPr fontId="2"/>
  </si>
  <si>
    <t>→</t>
    <phoneticPr fontId="2"/>
  </si>
  <si>
    <t>ショケ積分値</t>
    <rPh sb="3" eb="5">
      <t>セキブン</t>
    </rPh>
    <rPh sb="5" eb="6">
      <t>チ</t>
    </rPh>
    <phoneticPr fontId="2"/>
  </si>
  <si>
    <t>x1</t>
    <phoneticPr fontId="2"/>
  </si>
  <si>
    <t>x2</t>
    <phoneticPr fontId="2"/>
  </si>
  <si>
    <t>x3</t>
    <phoneticPr fontId="2"/>
  </si>
  <si>
    <r>
      <t xml:space="preserve">Choquet </t>
    </r>
    <r>
      <rPr>
        <sz val="11"/>
        <rFont val="ＭＳ Ｐゴシック"/>
        <family val="3"/>
        <charset val="128"/>
      </rPr>
      <t>積分モデル</t>
    </r>
    <r>
      <rPr>
        <sz val="11"/>
        <rFont val="Arial"/>
        <family val="2"/>
      </rPr>
      <t>l</t>
    </r>
    <rPh sb="8" eb="10">
      <t>セキブン</t>
    </rPh>
    <phoneticPr fontId="2"/>
  </si>
  <si>
    <t>n=3</t>
    <phoneticPr fontId="2"/>
  </si>
  <si>
    <t>グラフ</t>
    <phoneticPr fontId="2"/>
  </si>
  <si>
    <t>入力値の順位</t>
    <rPh sb="0" eb="2">
      <t>ニュウリョク</t>
    </rPh>
    <rPh sb="2" eb="3">
      <t>チ</t>
    </rPh>
    <rPh sb="4" eb="6">
      <t>ジュンイ</t>
    </rPh>
    <phoneticPr fontId="2"/>
  </si>
  <si>
    <t>ファジィ測度</t>
    <rPh sb="4" eb="6">
      <t>ソクド</t>
    </rPh>
    <phoneticPr fontId="2"/>
  </si>
  <si>
    <t>計算表</t>
    <rPh sb="0" eb="3">
      <t>ケイサンヒョウ</t>
    </rPh>
    <phoneticPr fontId="2"/>
  </si>
  <si>
    <t>集合
番号</t>
    <rPh sb="0" eb="2">
      <t>シュウゴウ</t>
    </rPh>
    <rPh sb="3" eb="5">
      <t>バンゴウ</t>
    </rPh>
    <phoneticPr fontId="2"/>
  </si>
  <si>
    <t>集合</t>
    <rPh sb="0" eb="2">
      <t>シュウゴウ</t>
    </rPh>
    <phoneticPr fontId="2"/>
  </si>
  <si>
    <t>加算要素</t>
    <rPh sb="0" eb="2">
      <t>カサン</t>
    </rPh>
    <rPh sb="2" eb="3">
      <t>ヨウ</t>
    </rPh>
    <rPh sb="3" eb="4">
      <t>ス</t>
    </rPh>
    <phoneticPr fontId="2"/>
  </si>
  <si>
    <t>集合
(A)</t>
    <rPh sb="0" eb="2">
      <t>シュウゴウ</t>
    </rPh>
    <phoneticPr fontId="2"/>
  </si>
  <si>
    <r>
      <t xml:space="preserve">Choquet </t>
    </r>
    <r>
      <rPr>
        <sz val="11"/>
        <rFont val="ＭＳ Ｐゴシック"/>
        <family val="3"/>
        <charset val="128"/>
      </rPr>
      <t>積分モデル</t>
    </r>
    <r>
      <rPr>
        <sz val="11"/>
        <rFont val="Arial"/>
        <family val="2"/>
      </rPr>
      <t>l</t>
    </r>
  </si>
  <si>
    <t>n=4</t>
    <phoneticPr fontId="2"/>
  </si>
  <si>
    <t>入力</t>
  </si>
  <si>
    <t>計算表</t>
  </si>
  <si>
    <t>ファジィ測度値</t>
  </si>
  <si>
    <t>順位</t>
  </si>
  <si>
    <t>番号</t>
  </si>
  <si>
    <t>集合番号</t>
  </si>
  <si>
    <t>集合</t>
  </si>
  <si>
    <t>差異</t>
  </si>
  <si>
    <t>要素</t>
  </si>
  <si>
    <r>
      <t>集合(</t>
    </r>
    <r>
      <rPr>
        <sz val="11"/>
        <rFont val="ＭＳ Ｐゴシック"/>
        <family val="3"/>
        <charset val="128"/>
      </rPr>
      <t>A)</t>
    </r>
    <phoneticPr fontId="2"/>
  </si>
  <si>
    <r>
      <t>g</t>
    </r>
    <r>
      <rPr>
        <sz val="11"/>
        <rFont val="ＭＳ Ｐゴシック"/>
        <family val="3"/>
        <charset val="128"/>
      </rPr>
      <t>(A)</t>
    </r>
    <phoneticPr fontId="2"/>
  </si>
  <si>
    <t>h(4)</t>
    <phoneticPr fontId="2"/>
  </si>
  <si>
    <t>n</t>
    <phoneticPr fontId="2"/>
  </si>
  <si>
    <t>(max=8)</t>
    <phoneticPr fontId="2"/>
  </si>
  <si>
    <t>ファジィ測度値</t>
    <rPh sb="4" eb="6">
      <t>ソクド</t>
    </rPh>
    <rPh sb="6" eb="7">
      <t>アタイ</t>
    </rPh>
    <phoneticPr fontId="2"/>
  </si>
  <si>
    <t>h(5)</t>
    <phoneticPr fontId="2"/>
  </si>
  <si>
    <t>h(6)</t>
    <phoneticPr fontId="2"/>
  </si>
  <si>
    <t>h(7)</t>
    <phoneticPr fontId="2"/>
  </si>
  <si>
    <t>h(8)</t>
    <phoneticPr fontId="2"/>
  </si>
  <si>
    <t>μ(A)</t>
    <phoneticPr fontId="2"/>
  </si>
  <si>
    <r>
      <rPr>
        <sz val="11"/>
        <rFont val="ＭＳ Ｐゴシック"/>
        <family val="3"/>
        <charset val="128"/>
      </rPr>
      <t>ｘ</t>
    </r>
    <r>
      <rPr>
        <sz val="11"/>
        <rFont val="Arial"/>
        <family val="2"/>
      </rPr>
      <t>1</t>
    </r>
    <phoneticPr fontId="2"/>
  </si>
  <si>
    <t>ｘ2</t>
    <phoneticPr fontId="2"/>
  </si>
  <si>
    <t>ｘ3</t>
    <phoneticPr fontId="2"/>
  </si>
  <si>
    <r>
      <t>Shapley</t>
    </r>
    <r>
      <rPr>
        <sz val="11"/>
        <rFont val="ＭＳ Ｐゴシック"/>
        <family val="3"/>
        <charset val="128"/>
      </rPr>
      <t>値</t>
    </r>
    <rPh sb="7" eb="8">
      <t>アタイ</t>
    </rPh>
    <phoneticPr fontId="2"/>
  </si>
  <si>
    <t>n=3</t>
    <phoneticPr fontId="2"/>
  </si>
  <si>
    <t>菅野積分モデル</t>
    <rPh sb="0" eb="2">
      <t>スゲノ</t>
    </rPh>
    <rPh sb="2" eb="4">
      <t>セキブン</t>
    </rPh>
    <phoneticPr fontId="2"/>
  </si>
  <si>
    <t>最大値</t>
    <rPh sb="0" eb="3">
      <t>サイダイチ</t>
    </rPh>
    <phoneticPr fontId="2"/>
  </si>
  <si>
    <t>最小値</t>
    <rPh sb="0" eb="3">
      <t>サイショウチ</t>
    </rPh>
    <phoneticPr fontId="2"/>
  </si>
  <si>
    <t>このシートの説明は，解説には含まれていません．「ファジィ測度・ファジィ積分用 マクロの使い方」の使い方を参照してください．</t>
    <rPh sb="6" eb="8">
      <t>セツメイ</t>
    </rPh>
    <rPh sb="10" eb="12">
      <t>カイセツ</t>
    </rPh>
    <rPh sb="14" eb="15">
      <t>フク</t>
    </rPh>
    <rPh sb="48" eb="49">
      <t>ツカ</t>
    </rPh>
    <rPh sb="50" eb="51">
      <t>カタ</t>
    </rPh>
    <rPh sb="52" eb="54">
      <t>サンショウ</t>
    </rPh>
    <phoneticPr fontId="2"/>
  </si>
  <si>
    <t>入力の数基準によるファジィ測度の割り当て</t>
    <rPh sb="0" eb="2">
      <t>ニュウリョク</t>
    </rPh>
    <rPh sb="3" eb="4">
      <t>カズ</t>
    </rPh>
    <rPh sb="4" eb="6">
      <t>キジュン</t>
    </rPh>
    <rPh sb="13" eb="15">
      <t>ソクド</t>
    </rPh>
    <rPh sb="16" eb="17">
      <t>ワ</t>
    </rPh>
    <rPh sb="18" eb="19">
      <t>ア</t>
    </rPh>
    <phoneticPr fontId="2"/>
  </si>
  <si>
    <t>n=4の場合</t>
    <rPh sb="4" eb="6">
      <t>バアイ</t>
    </rPh>
    <phoneticPr fontId="2"/>
  </si>
  <si>
    <t>ファジィ測度同定のためのパラメータ</t>
    <rPh sb="4" eb="6">
      <t>ソクド</t>
    </rPh>
    <rPh sb="6" eb="8">
      <t>ドウテイ</t>
    </rPh>
    <phoneticPr fontId="2"/>
  </si>
  <si>
    <t>w1</t>
    <phoneticPr fontId="2"/>
  </si>
  <si>
    <t>w2</t>
    <phoneticPr fontId="2"/>
  </si>
  <si>
    <t>w3</t>
    <phoneticPr fontId="2"/>
  </si>
  <si>
    <t>w4</t>
    <phoneticPr fontId="2"/>
  </si>
  <si>
    <t>重み</t>
    <rPh sb="0" eb="1">
      <t>オモ</t>
    </rPh>
    <phoneticPr fontId="2"/>
  </si>
  <si>
    <t>同定したファジィ測度</t>
    <rPh sb="0" eb="2">
      <t>ドウテイ</t>
    </rPh>
    <rPh sb="8" eb="10">
      <t>ソクド</t>
    </rPh>
    <phoneticPr fontId="2"/>
  </si>
  <si>
    <t>集合番号</t>
    <rPh sb="0" eb="2">
      <t>シュウゴウ</t>
    </rPh>
    <rPh sb="2" eb="4">
      <t>バンゴウ</t>
    </rPh>
    <phoneticPr fontId="2"/>
  </si>
  <si>
    <t>シングルトンファジィ測度比率基準によるファジィ測度の割り当て</t>
    <rPh sb="10" eb="12">
      <t>ソクド</t>
    </rPh>
    <rPh sb="12" eb="14">
      <t>ヒリツ</t>
    </rPh>
    <rPh sb="14" eb="16">
      <t>キジュン</t>
    </rPh>
    <rPh sb="23" eb="25">
      <t>ソクド</t>
    </rPh>
    <rPh sb="26" eb="27">
      <t>ワ</t>
    </rPh>
    <rPh sb="28" eb="29">
      <t>ア</t>
    </rPh>
    <phoneticPr fontId="2"/>
  </si>
  <si>
    <t>Shapley値基準によるファジィ測度の割り当て</t>
    <rPh sb="7" eb="8">
      <t>アタイ</t>
    </rPh>
    <rPh sb="8" eb="10">
      <t>キジュン</t>
    </rPh>
    <rPh sb="17" eb="19">
      <t>ソクド</t>
    </rPh>
    <rPh sb="20" eb="21">
      <t>ワ</t>
    </rPh>
    <rPh sb="22" eb="23">
      <t>ア</t>
    </rPh>
    <phoneticPr fontId="2"/>
  </si>
  <si>
    <t>関数ex_vasfm_xiinpnを利用</t>
    <rPh sb="0" eb="2">
      <t>カンスウ</t>
    </rPh>
    <rPh sb="18" eb="20">
      <t>リヨウ</t>
    </rPh>
    <phoneticPr fontId="2"/>
  </si>
  <si>
    <t>重みの和</t>
    <rPh sb="0" eb="1">
      <t>オモ</t>
    </rPh>
    <rPh sb="3" eb="4">
      <t>ワ</t>
    </rPh>
    <phoneticPr fontId="2"/>
  </si>
  <si>
    <t>正規化した重み</t>
    <rPh sb="0" eb="3">
      <t>セイキカ</t>
    </rPh>
    <rPh sb="5" eb="6">
      <t>オモ</t>
    </rPh>
    <phoneticPr fontId="2"/>
  </si>
  <si>
    <t>関数phxi_transを利用</t>
    <rPh sb="0" eb="2">
      <t>カンスウ</t>
    </rPh>
    <rPh sb="13" eb="15">
      <t>リヨウ</t>
    </rPh>
    <phoneticPr fontId="2"/>
  </si>
  <si>
    <t>関数phs_transを利用</t>
    <rPh sb="0" eb="2">
      <t>カンスウ</t>
    </rPh>
    <rPh sb="12" eb="14">
      <t>リヨウ</t>
    </rPh>
    <phoneticPr fontId="2"/>
  </si>
  <si>
    <t>検証</t>
    <rPh sb="0" eb="2">
      <t>ケンショウ</t>
    </rPh>
    <phoneticPr fontId="2"/>
  </si>
  <si>
    <t>重みの比率</t>
    <rPh sb="0" eb="1">
      <t>オモ</t>
    </rPh>
    <rPh sb="3" eb="5">
      <t>ヒリツ</t>
    </rPh>
    <phoneticPr fontId="2"/>
  </si>
  <si>
    <t>正規化</t>
    <rPh sb="0" eb="3">
      <t>セイキカ</t>
    </rPh>
    <phoneticPr fontId="2"/>
  </si>
  <si>
    <t>シングルトンの値</t>
    <rPh sb="7" eb="8">
      <t>アタイ</t>
    </rPh>
    <phoneticPr fontId="2"/>
  </si>
  <si>
    <t>{1}</t>
    <phoneticPr fontId="2"/>
  </si>
  <si>
    <t>{2}</t>
    <phoneticPr fontId="2"/>
  </si>
  <si>
    <t>{3}</t>
    <phoneticPr fontId="2"/>
  </si>
  <si>
    <t>{4}</t>
    <phoneticPr fontId="2"/>
  </si>
  <si>
    <t>Shapley値</t>
    <rPh sb="7" eb="8">
      <t>アタイ</t>
    </rPh>
    <phoneticPr fontId="2"/>
  </si>
  <si>
    <t>s</t>
    <phoneticPr fontId="2"/>
  </si>
  <si>
    <t>ショケ積分</t>
    <rPh sb="3" eb="5">
      <t>セキブン</t>
    </rPh>
    <phoneticPr fontId="2"/>
  </si>
  <si>
    <t>上記のようにファジィ測度をすべて展開してからショケ積分値を求める</t>
    <rPh sb="0" eb="2">
      <t>ジョウキ</t>
    </rPh>
    <rPh sb="10" eb="12">
      <t>ソクド</t>
    </rPh>
    <rPh sb="16" eb="18">
      <t>テンカイ</t>
    </rPh>
    <rPh sb="25" eb="27">
      <t>セキブン</t>
    </rPh>
    <rPh sb="27" eb="28">
      <t>チ</t>
    </rPh>
    <rPh sb="29" eb="30">
      <t>モト</t>
    </rPh>
    <phoneticPr fontId="2"/>
  </si>
  <si>
    <t>重み，ξ，入力値から直接求める(c_int)</t>
    <rPh sb="0" eb="1">
      <t>オモ</t>
    </rPh>
    <rPh sb="5" eb="8">
      <t>ニュウリョクチ</t>
    </rPh>
    <rPh sb="10" eb="12">
      <t>チョクセツ</t>
    </rPh>
    <rPh sb="12" eb="13">
      <t>モト</t>
    </rPh>
    <phoneticPr fontId="2"/>
  </si>
  <si>
    <t>距離</t>
  </si>
  <si>
    <t>入力（距離）</t>
    <rPh sb="0" eb="2">
      <t>ニュウリョク</t>
    </rPh>
    <rPh sb="3" eb="5">
      <t>キョリ</t>
    </rPh>
    <phoneticPr fontId="2"/>
  </si>
  <si>
    <t>出力値</t>
    <rPh sb="0" eb="3">
      <t>シュツリョクチ</t>
    </rPh>
    <phoneticPr fontId="2"/>
  </si>
  <si>
    <t>距離</t>
    <rPh sb="0" eb="2">
      <t>キョリ</t>
    </rPh>
    <phoneticPr fontId="2"/>
  </si>
  <si>
    <t>メンバーシップ値</t>
    <rPh sb="7" eb="8">
      <t>チ</t>
    </rPh>
    <phoneticPr fontId="2"/>
  </si>
  <si>
    <t>満足度</t>
    <rPh sb="0" eb="2">
      <t>マンゾク</t>
    </rPh>
    <rPh sb="2" eb="3">
      <t>ド</t>
    </rPh>
    <phoneticPr fontId="1"/>
  </si>
  <si>
    <t>希望値との比</t>
    <rPh sb="0" eb="2">
      <t>キボウ</t>
    </rPh>
    <rPh sb="2" eb="3">
      <t>アタイ</t>
    </rPh>
    <rPh sb="5" eb="6">
      <t>ヒ</t>
    </rPh>
    <phoneticPr fontId="1"/>
  </si>
  <si>
    <t>希望値</t>
    <rPh sb="0" eb="2">
      <t>キボウ</t>
    </rPh>
    <rPh sb="2" eb="3">
      <t>チ</t>
    </rPh>
    <phoneticPr fontId="2"/>
  </si>
  <si>
    <t>入力値</t>
    <rPh sb="0" eb="2">
      <t>ニュウリョク</t>
    </rPh>
    <rPh sb="2" eb="3">
      <t>チ</t>
    </rPh>
    <phoneticPr fontId="2"/>
  </si>
  <si>
    <t>満足度</t>
    <rPh sb="0" eb="2">
      <t>マンゾク</t>
    </rPh>
    <rPh sb="2" eb="3">
      <t>ド</t>
    </rPh>
    <phoneticPr fontId="2"/>
  </si>
  <si>
    <t>入力値</t>
    <rPh sb="0" eb="3">
      <t>ニュウリョクチ</t>
    </rPh>
    <phoneticPr fontId="2"/>
  </si>
  <si>
    <t>対応表</t>
    <rPh sb="0" eb="3">
      <t>タイオウヒョウ</t>
    </rPh>
    <phoneticPr fontId="2"/>
  </si>
  <si>
    <t>赤</t>
    <rPh sb="0" eb="1">
      <t>アカ</t>
    </rPh>
    <phoneticPr fontId="2"/>
  </si>
  <si>
    <t>青</t>
    <rPh sb="0" eb="1">
      <t>アオ</t>
    </rPh>
    <phoneticPr fontId="2"/>
  </si>
  <si>
    <t>黄</t>
    <rPh sb="0" eb="1">
      <t>キ</t>
    </rPh>
    <phoneticPr fontId="2"/>
  </si>
  <si>
    <t>緑</t>
    <rPh sb="0" eb="1">
      <t>ミドリ</t>
    </rPh>
    <phoneticPr fontId="2"/>
  </si>
  <si>
    <t>黒</t>
    <rPh sb="0" eb="1">
      <t>クロ</t>
    </rPh>
    <phoneticPr fontId="2"/>
  </si>
  <si>
    <t>希望値</t>
    <rPh sb="0" eb="3">
      <t>キボウチ</t>
    </rPh>
    <phoneticPr fontId="2"/>
  </si>
  <si>
    <t>↑希望値</t>
    <rPh sb="1" eb="4">
      <t>キボウチ</t>
    </rPh>
    <phoneticPr fontId="2"/>
  </si>
  <si>
    <t>←入力値</t>
    <rPh sb="1" eb="4">
      <t>ニュウリョクチ</t>
    </rPh>
    <phoneticPr fontId="2"/>
  </si>
  <si>
    <t>満足度</t>
    <rPh sb="0" eb="3">
      <t>マンゾクド</t>
    </rPh>
    <phoneticPr fontId="2"/>
  </si>
  <si>
    <t>メビウス反転値</t>
    <rPh sb="4" eb="6">
      <t>ハンテン</t>
    </rPh>
    <rPh sb="6" eb="7">
      <t>チ</t>
    </rPh>
    <phoneticPr fontId="2"/>
  </si>
  <si>
    <t>元のファジィ測度に戻す</t>
    <rPh sb="0" eb="1">
      <t>モト</t>
    </rPh>
    <rPh sb="6" eb="8">
      <t>ソクド</t>
    </rPh>
    <rPh sb="9" eb="10">
      <t>モド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</si>
</sst>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00_ "/>
    <numFmt numFmtId="177" formatCode="0.00_ "/>
    <numFmt numFmtId="178" formatCode="#,##0.0000_ "/>
    <numFmt numFmtId="179" formatCode="0.0000_);[Red]\(0.0000\)"/>
  </numFmts>
  <fonts count="4" x14ac:knownFonts="1">
    <font>
      <sz val="11"/>
      <name val="ＭＳ Ｐゴシック"/>
      <family val="3"/>
      <charset val="128"/>
    </font>
    <font>
      <sz val="11"/>
      <name val="ＭＳ Ｐゴシック"/>
      <family val="3"/>
      <charset val="128"/>
    </font>
    <font>
      <sz val="6"/>
      <name val="ＭＳ Ｐゴシック"/>
      <family val="3"/>
      <charset val="128"/>
    </font>
    <font>
      <sz val="11"/>
      <name val="Arial"/>
      <family val="2"/>
    </font>
  </fonts>
  <fills count="5">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6" fontId="1" fillId="0" borderId="0" applyFont="0" applyFill="0" applyBorder="0" applyAlignment="0" applyProtection="0"/>
  </cellStyleXfs>
  <cellXfs count="39">
    <xf numFmtId="0" fontId="0" fillId="0" borderId="0" xfId="0"/>
    <xf numFmtId="0" fontId="0" fillId="0" borderId="1" xfId="0" applyBorder="1"/>
    <xf numFmtId="0" fontId="0" fillId="0" borderId="1" xfId="0" applyNumberFormat="1" applyBorder="1" applyAlignment="1">
      <alignment vertical="center" wrapText="1"/>
    </xf>
    <xf numFmtId="0" fontId="0" fillId="0" borderId="1" xfId="0" applyBorder="1" applyAlignment="1">
      <alignment vertical="center" wrapText="1"/>
    </xf>
    <xf numFmtId="0" fontId="3" fillId="0" borderId="0" xfId="0" applyFont="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vertical="center"/>
    </xf>
    <xf numFmtId="0" fontId="3" fillId="0" borderId="1" xfId="0" applyNumberFormat="1" applyFont="1" applyBorder="1" applyAlignment="1">
      <alignment vertical="center"/>
    </xf>
    <xf numFmtId="0" fontId="3" fillId="2" borderId="1" xfId="0" applyNumberFormat="1" applyFont="1" applyFill="1" applyBorder="1" applyAlignment="1">
      <alignment vertical="center"/>
    </xf>
    <xf numFmtId="0" fontId="3" fillId="0" borderId="2" xfId="0" applyFont="1" applyBorder="1" applyAlignment="1">
      <alignment vertical="center"/>
    </xf>
    <xf numFmtId="0" fontId="0" fillId="0" borderId="3" xfId="0" applyBorder="1" applyAlignment="1">
      <alignment vertical="center"/>
    </xf>
    <xf numFmtId="0" fontId="3" fillId="3" borderId="3" xfId="0" applyFont="1" applyFill="1" applyBorder="1" applyAlignment="1">
      <alignment vertical="center"/>
    </xf>
    <xf numFmtId="0" fontId="0" fillId="0" borderId="0" xfId="0" applyAlignment="1">
      <alignment horizontal="right" vertical="center"/>
    </xf>
    <xf numFmtId="0" fontId="0" fillId="0" borderId="0" xfId="0" applyAlignment="1">
      <alignment vertical="center"/>
    </xf>
    <xf numFmtId="177" fontId="0" fillId="0" borderId="0" xfId="0" applyNumberFormat="1"/>
    <xf numFmtId="0" fontId="0" fillId="0" borderId="1" xfId="0" applyBorder="1" applyAlignment="1">
      <alignment vertical="center"/>
    </xf>
    <xf numFmtId="0" fontId="0" fillId="0" borderId="1" xfId="0" applyFill="1" applyBorder="1"/>
    <xf numFmtId="0" fontId="0" fillId="0" borderId="4" xfId="0" applyBorder="1" applyAlignment="1">
      <alignment vertical="center"/>
    </xf>
    <xf numFmtId="0" fontId="3" fillId="2" borderId="1" xfId="0" applyFont="1" applyFill="1" applyBorder="1" applyAlignment="1">
      <alignment vertical="center"/>
    </xf>
    <xf numFmtId="0" fontId="3" fillId="0" borderId="5" xfId="0" applyFont="1" applyBorder="1" applyAlignment="1">
      <alignment vertical="center"/>
    </xf>
    <xf numFmtId="0" fontId="1" fillId="0" borderId="1" xfId="0" applyFont="1" applyBorder="1" applyAlignment="1">
      <alignment vertical="center"/>
    </xf>
    <xf numFmtId="0" fontId="1" fillId="0" borderId="0" xfId="0" applyFont="1" applyAlignment="1">
      <alignment vertical="center"/>
    </xf>
    <xf numFmtId="0" fontId="1" fillId="0" borderId="1" xfId="0" applyNumberFormat="1" applyFont="1" applyBorder="1" applyAlignment="1">
      <alignment vertical="center"/>
    </xf>
    <xf numFmtId="0" fontId="0" fillId="0" borderId="6" xfId="0" applyBorder="1" applyAlignment="1">
      <alignment vertical="center"/>
    </xf>
    <xf numFmtId="0" fontId="3" fillId="3" borderId="6" xfId="0" applyFont="1" applyFill="1" applyBorder="1" applyAlignment="1">
      <alignment vertical="center"/>
    </xf>
    <xf numFmtId="0" fontId="1" fillId="0" borderId="5" xfId="0" applyFont="1" applyBorder="1" applyAlignment="1">
      <alignment vertical="center"/>
    </xf>
    <xf numFmtId="0" fontId="0" fillId="4" borderId="1" xfId="0" applyFill="1" applyBorder="1"/>
    <xf numFmtId="178" fontId="0" fillId="0" borderId="1" xfId="1" applyNumberFormat="1" applyFont="1" applyBorder="1"/>
    <xf numFmtId="176" fontId="0" fillId="0" borderId="1" xfId="0" applyNumberFormat="1" applyBorder="1"/>
    <xf numFmtId="178" fontId="0" fillId="0" borderId="1" xfId="0" applyNumberFormat="1" applyBorder="1"/>
    <xf numFmtId="0" fontId="0" fillId="0" borderId="1" xfId="0" quotePrefix="1" applyBorder="1"/>
    <xf numFmtId="179" fontId="0" fillId="0" borderId="1" xfId="0" applyNumberFormat="1" applyBorder="1"/>
    <xf numFmtId="179" fontId="0" fillId="0" borderId="0" xfId="0" applyNumberFormat="1" applyBorder="1"/>
    <xf numFmtId="0" fontId="0" fillId="0" borderId="0" xfId="0" applyBorder="1"/>
    <xf numFmtId="0" fontId="0" fillId="0" borderId="7" xfId="0" applyFill="1" applyBorder="1"/>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79176FB0-B7F2-11CE-97EF-00AA006D2776}"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39921427955942"/>
          <c:y val="4.1139304074527892E-2"/>
          <c:w val="0.79085219711306776"/>
          <c:h val="0.76265940630471007"/>
        </c:manualLayout>
      </c:layout>
      <c:scatterChart>
        <c:scatterStyle val="smoothMarker"/>
        <c:varyColors val="0"/>
        <c:ser>
          <c:idx val="0"/>
          <c:order val="0"/>
          <c:tx>
            <c:strRef>
              <c:f>'_Phis(n=3)'!$B$5</c:f>
              <c:strCache>
                <c:ptCount val="1"/>
                <c:pt idx="0">
                  <c:v>φs(u)</c:v>
                </c:pt>
              </c:strCache>
            </c:strRef>
          </c:tx>
          <c:spPr>
            <a:ln w="38100">
              <a:solidFill>
                <a:srgbClr val="000080"/>
              </a:solidFill>
              <a:prstDash val="solid"/>
            </a:ln>
          </c:spPr>
          <c:marker>
            <c:symbol val="none"/>
          </c:marker>
          <c:xVal>
            <c:numRef>
              <c:f>'_Phis(n=3)'!$A$6:$A$28</c:f>
              <c:numCache>
                <c:formatCode>0.00_ </c:formatCode>
                <c:ptCount val="23"/>
                <c:pt idx="0">
                  <c:v>0</c:v>
                </c:pt>
                <c:pt idx="1">
                  <c:v>9.9999999999999995E-21</c:v>
                </c:pt>
                <c:pt idx="2">
                  <c:v>0.05</c:v>
                </c:pt>
                <c:pt idx="3">
                  <c:v>0.1</c:v>
                </c:pt>
                <c:pt idx="4">
                  <c:v>0.15000000000000002</c:v>
                </c:pt>
                <c:pt idx="5">
                  <c:v>0.2</c:v>
                </c:pt>
                <c:pt idx="6">
                  <c:v>0.25</c:v>
                </c:pt>
                <c:pt idx="7">
                  <c:v>0.3</c:v>
                </c:pt>
                <c:pt idx="8">
                  <c:v>0.35</c:v>
                </c:pt>
                <c:pt idx="9">
                  <c:v>0.39999999999999997</c:v>
                </c:pt>
                <c:pt idx="10">
                  <c:v>0.44999999999999996</c:v>
                </c:pt>
                <c:pt idx="11">
                  <c:v>0.49999999999999994</c:v>
                </c:pt>
                <c:pt idx="12">
                  <c:v>0.54999999999999993</c:v>
                </c:pt>
                <c:pt idx="13">
                  <c:v>0.6</c:v>
                </c:pt>
                <c:pt idx="14">
                  <c:v>0.65</c:v>
                </c:pt>
                <c:pt idx="15">
                  <c:v>0.70000000000000007</c:v>
                </c:pt>
                <c:pt idx="16">
                  <c:v>0.75000000000000011</c:v>
                </c:pt>
                <c:pt idx="17">
                  <c:v>0.80000000000000016</c:v>
                </c:pt>
                <c:pt idx="18">
                  <c:v>0.8500000000000002</c:v>
                </c:pt>
                <c:pt idx="19">
                  <c:v>0.90000000000000024</c:v>
                </c:pt>
                <c:pt idx="20">
                  <c:v>0.95000000000000029</c:v>
                </c:pt>
                <c:pt idx="21">
                  <c:v>1</c:v>
                </c:pt>
                <c:pt idx="22" formatCode="General">
                  <c:v>1</c:v>
                </c:pt>
              </c:numCache>
            </c:numRef>
          </c:xVal>
          <c:yVal>
            <c:numRef>
              <c:f>'_Phis(n=3)'!$B$6:$B$28</c:f>
              <c:numCache>
                <c:formatCode>0.00_ </c:formatCode>
                <c:ptCount val="23"/>
                <c:pt idx="0">
                  <c:v>0</c:v>
                </c:pt>
                <c:pt idx="1">
                  <c:v>0</c:v>
                </c:pt>
                <c:pt idx="2">
                  <c:v>9.913223666469009E-3</c:v>
                </c:pt>
                <c:pt idx="3">
                  <c:v>2.130052738485962E-2</c:v>
                </c:pt>
                <c:pt idx="4">
                  <c:v>3.4381104434026553E-2</c:v>
                </c:pt>
                <c:pt idx="5">
                  <c:v>4.9406741772816565E-2</c:v>
                </c:pt>
                <c:pt idx="6">
                  <c:v>6.666666666666668E-2</c:v>
                </c:pt>
                <c:pt idx="7">
                  <c:v>8.6493113999604673E-2</c:v>
                </c:pt>
                <c:pt idx="8">
                  <c:v>0.10926772143638588</c:v>
                </c:pt>
                <c:pt idx="9">
                  <c:v>0.13542887553471974</c:v>
                </c:pt>
                <c:pt idx="10">
                  <c:v>0.16548015021229975</c:v>
                </c:pt>
                <c:pt idx="11">
                  <c:v>0.19999999999999998</c:v>
                </c:pt>
                <c:pt idx="12">
                  <c:v>0.23965289466587597</c:v>
                </c:pt>
                <c:pt idx="13">
                  <c:v>0.28520210953943848</c:v>
                </c:pt>
                <c:pt idx="14">
                  <c:v>0.3375244177361062</c:v>
                </c:pt>
                <c:pt idx="15">
                  <c:v>0.39762696709126627</c:v>
                </c:pt>
                <c:pt idx="16">
                  <c:v>0.4666666666666669</c:v>
                </c:pt>
                <c:pt idx="17">
                  <c:v>0.54597245599841893</c:v>
                </c:pt>
                <c:pt idx="18">
                  <c:v>0.63707088574554394</c:v>
                </c:pt>
                <c:pt idx="19">
                  <c:v>0.7417155021388796</c:v>
                </c:pt>
                <c:pt idx="20">
                  <c:v>0.86192060084919986</c:v>
                </c:pt>
                <c:pt idx="21">
                  <c:v>1</c:v>
                </c:pt>
                <c:pt idx="22">
                  <c:v>1</c:v>
                </c:pt>
              </c:numCache>
            </c:numRef>
          </c:yVal>
          <c:smooth val="0"/>
          <c:extLst>
            <c:ext xmlns:c16="http://schemas.microsoft.com/office/drawing/2014/chart" uri="{C3380CC4-5D6E-409C-BE32-E72D297353CC}">
              <c16:uniqueId val="{00000000-BD2D-41E2-8B52-CE4D4D0CFA5C}"/>
            </c:ext>
          </c:extLst>
        </c:ser>
        <c:dLbls>
          <c:showLegendKey val="0"/>
          <c:showVal val="0"/>
          <c:showCatName val="0"/>
          <c:showSerName val="0"/>
          <c:showPercent val="0"/>
          <c:showBubbleSize val="0"/>
        </c:dLbls>
        <c:axId val="574179776"/>
        <c:axId val="1"/>
      </c:scatterChart>
      <c:valAx>
        <c:axId val="574179776"/>
        <c:scaling>
          <c:orientation val="minMax"/>
          <c:max val="1"/>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575" b="0" i="0" u="none" strike="noStrike" baseline="0">
                    <a:solidFill>
                      <a:srgbClr val="000000"/>
                    </a:solidFill>
                    <a:latin typeface="ＭＳ Ｐゴシック"/>
                    <a:ea typeface="ＭＳ Ｐゴシック"/>
                  </a:rPr>
                  <a:t>u(重みの合計)</a:t>
                </a:r>
              </a:p>
            </c:rich>
          </c:tx>
          <c:layout>
            <c:manualLayout>
              <c:xMode val="edge"/>
              <c:yMode val="edge"/>
              <c:x val="0.47712555538400836"/>
              <c:y val="0.87341905046679291"/>
            </c:manualLayout>
          </c:layout>
          <c:overlay val="0"/>
          <c:spPr>
            <a:noFill/>
            <a:ln w="25400">
              <a:noFill/>
            </a:ln>
          </c:spPr>
        </c:title>
        <c:numFmt formatCode="0.00_ "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
        <c:crosses val="autoZero"/>
        <c:crossBetween val="midCat"/>
        <c:majorUnit val="0.1"/>
      </c:valAx>
      <c:valAx>
        <c:axId val="1"/>
        <c:scaling>
          <c:orientation val="minMax"/>
          <c:max val="1"/>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575" b="0" i="0" u="none" strike="noStrike" baseline="0">
                    <a:solidFill>
                      <a:srgbClr val="000000"/>
                    </a:solidFill>
                    <a:latin typeface="ＭＳ Ｐゴシック"/>
                    <a:ea typeface="ＭＳ Ｐゴシック"/>
                  </a:rPr>
                  <a:t>ファジィ測度値  φs(u)</a:t>
                </a:r>
              </a:p>
            </c:rich>
          </c:tx>
          <c:layout>
            <c:manualLayout>
              <c:xMode val="edge"/>
              <c:yMode val="edge"/>
              <c:x val="3.2679738562091505E-2"/>
              <c:y val="0.30063324362935645"/>
            </c:manualLayout>
          </c:layout>
          <c:overlay val="0"/>
          <c:spPr>
            <a:noFill/>
            <a:ln w="25400">
              <a:noFill/>
            </a:ln>
          </c:spPr>
        </c:title>
        <c:numFmt formatCode="0.00_ "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574179776"/>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6366438719319"/>
          <c:y val="0.13354057517192228"/>
          <c:w val="0.82828487088874803"/>
          <c:h val="0.7236035817455323"/>
        </c:manualLayout>
      </c:layout>
      <c:scatterChart>
        <c:scatterStyle val="lineMarker"/>
        <c:varyColors val="0"/>
        <c:ser>
          <c:idx val="0"/>
          <c:order val="0"/>
          <c:tx>
            <c:strRef>
              <c:f>'_Phis(n=3)'!$T$4</c:f>
              <c:strCache>
                <c:ptCount val="1"/>
                <c:pt idx="0">
                  <c:v>x1</c:v>
                </c:pt>
              </c:strCache>
            </c:strRef>
          </c:tx>
          <c:spPr>
            <a:ln w="25400">
              <a:solidFill>
                <a:schemeClr val="tx1"/>
              </a:solidFill>
              <a:prstDash val="lgDashDot"/>
            </a:ln>
          </c:spPr>
          <c:marker>
            <c:symbol val="none"/>
          </c:marker>
          <c:xVal>
            <c:numRef>
              <c:f>'_Phis(n=3)'!$S$5:$S$11</c:f>
              <c:numCache>
                <c:formatCode>General</c:formatCode>
                <c:ptCount val="7"/>
                <c:pt idx="0">
                  <c:v>0</c:v>
                </c:pt>
                <c:pt idx="1">
                  <c:v>3.9160070131213302E-2</c:v>
                </c:pt>
                <c:pt idx="2">
                  <c:v>3.9160462731914612E-2</c:v>
                </c:pt>
                <c:pt idx="3">
                  <c:v>0.2</c:v>
                </c:pt>
                <c:pt idx="4">
                  <c:v>0.20000200100000001</c:v>
                </c:pt>
                <c:pt idx="5">
                  <c:v>1</c:v>
                </c:pt>
                <c:pt idx="6">
                  <c:v>1.0000100000000001</c:v>
                </c:pt>
              </c:numCache>
            </c:numRef>
          </c:xVal>
          <c:yVal>
            <c:numRef>
              <c:f>'_Phis(n=3)'!$T$5:$T$11</c:f>
              <c:numCache>
                <c:formatCode>General</c:formatCode>
                <c:ptCount val="7"/>
                <c:pt idx="0">
                  <c:v>30</c:v>
                </c:pt>
                <c:pt idx="1">
                  <c:v>30</c:v>
                </c:pt>
                <c:pt idx="2">
                  <c:v>30</c:v>
                </c:pt>
                <c:pt idx="3">
                  <c:v>30</c:v>
                </c:pt>
                <c:pt idx="4">
                  <c:v>30</c:v>
                </c:pt>
                <c:pt idx="5">
                  <c:v>30</c:v>
                </c:pt>
                <c:pt idx="6">
                  <c:v>0</c:v>
                </c:pt>
              </c:numCache>
            </c:numRef>
          </c:yVal>
          <c:smooth val="0"/>
          <c:extLst>
            <c:ext xmlns:c16="http://schemas.microsoft.com/office/drawing/2014/chart" uri="{C3380CC4-5D6E-409C-BE32-E72D297353CC}">
              <c16:uniqueId val="{00000000-27C2-47B9-A5EC-150A49F7648F}"/>
            </c:ext>
          </c:extLst>
        </c:ser>
        <c:ser>
          <c:idx val="1"/>
          <c:order val="1"/>
          <c:tx>
            <c:strRef>
              <c:f>'_Phis(n=3)'!$U$4</c:f>
              <c:strCache>
                <c:ptCount val="1"/>
                <c:pt idx="0">
                  <c:v>x2</c:v>
                </c:pt>
              </c:strCache>
            </c:strRef>
          </c:tx>
          <c:spPr>
            <a:ln w="31750">
              <a:solidFill>
                <a:schemeClr val="tx1"/>
              </a:solidFill>
              <a:prstDash val="sysDash"/>
            </a:ln>
          </c:spPr>
          <c:marker>
            <c:symbol val="none"/>
          </c:marker>
          <c:xVal>
            <c:numRef>
              <c:f>'_Phis(n=3)'!$S$5:$S$11</c:f>
              <c:numCache>
                <c:formatCode>General</c:formatCode>
                <c:ptCount val="7"/>
                <c:pt idx="0">
                  <c:v>0</c:v>
                </c:pt>
                <c:pt idx="1">
                  <c:v>3.9160070131213302E-2</c:v>
                </c:pt>
                <c:pt idx="2">
                  <c:v>3.9160462731914612E-2</c:v>
                </c:pt>
                <c:pt idx="3">
                  <c:v>0.2</c:v>
                </c:pt>
                <c:pt idx="4">
                  <c:v>0.20000200100000001</c:v>
                </c:pt>
                <c:pt idx="5">
                  <c:v>1</c:v>
                </c:pt>
                <c:pt idx="6">
                  <c:v>1.0000100000000001</c:v>
                </c:pt>
              </c:numCache>
            </c:numRef>
          </c:xVal>
          <c:yVal>
            <c:numRef>
              <c:f>'_Phis(n=3)'!$U$5:$U$11</c:f>
              <c:numCache>
                <c:formatCode>General</c:formatCode>
                <c:ptCount val="7"/>
                <c:pt idx="0">
                  <c:v>50</c:v>
                </c:pt>
                <c:pt idx="1">
                  <c:v>50</c:v>
                </c:pt>
                <c:pt idx="2">
                  <c:v>50</c:v>
                </c:pt>
                <c:pt idx="3">
                  <c:v>50</c:v>
                </c:pt>
                <c:pt idx="4">
                  <c:v>0</c:v>
                </c:pt>
                <c:pt idx="5">
                  <c:v>0</c:v>
                </c:pt>
                <c:pt idx="6">
                  <c:v>0</c:v>
                </c:pt>
              </c:numCache>
            </c:numRef>
          </c:yVal>
          <c:smooth val="0"/>
          <c:extLst>
            <c:ext xmlns:c16="http://schemas.microsoft.com/office/drawing/2014/chart" uri="{C3380CC4-5D6E-409C-BE32-E72D297353CC}">
              <c16:uniqueId val="{00000001-27C2-47B9-A5EC-150A49F7648F}"/>
            </c:ext>
          </c:extLst>
        </c:ser>
        <c:ser>
          <c:idx val="2"/>
          <c:order val="2"/>
          <c:tx>
            <c:strRef>
              <c:f>'_Phis(n=3)'!$V$4</c:f>
              <c:strCache>
                <c:ptCount val="1"/>
                <c:pt idx="0">
                  <c:v>x3</c:v>
                </c:pt>
              </c:strCache>
            </c:strRef>
          </c:tx>
          <c:spPr>
            <a:ln w="31750">
              <a:solidFill>
                <a:schemeClr val="tx1"/>
              </a:solidFill>
              <a:prstDash val="solid"/>
            </a:ln>
          </c:spPr>
          <c:marker>
            <c:symbol val="none"/>
          </c:marker>
          <c:xVal>
            <c:numRef>
              <c:f>'_Phis(n=3)'!$S$5:$S$11</c:f>
              <c:numCache>
                <c:formatCode>General</c:formatCode>
                <c:ptCount val="7"/>
                <c:pt idx="0">
                  <c:v>0</c:v>
                </c:pt>
                <c:pt idx="1">
                  <c:v>3.9160070131213302E-2</c:v>
                </c:pt>
                <c:pt idx="2">
                  <c:v>3.9160462731914612E-2</c:v>
                </c:pt>
                <c:pt idx="3">
                  <c:v>0.2</c:v>
                </c:pt>
                <c:pt idx="4">
                  <c:v>0.20000200100000001</c:v>
                </c:pt>
                <c:pt idx="5">
                  <c:v>1</c:v>
                </c:pt>
                <c:pt idx="6">
                  <c:v>1.0000100000000001</c:v>
                </c:pt>
              </c:numCache>
            </c:numRef>
          </c:xVal>
          <c:yVal>
            <c:numRef>
              <c:f>'_Phis(n=3)'!$V$5:$V$11</c:f>
              <c:numCache>
                <c:formatCode>General</c:formatCode>
                <c:ptCount val="7"/>
                <c:pt idx="0">
                  <c:v>100</c:v>
                </c:pt>
                <c:pt idx="1">
                  <c:v>100</c:v>
                </c:pt>
                <c:pt idx="2">
                  <c:v>0</c:v>
                </c:pt>
                <c:pt idx="3">
                  <c:v>0</c:v>
                </c:pt>
                <c:pt idx="4">
                  <c:v>0</c:v>
                </c:pt>
                <c:pt idx="5">
                  <c:v>0</c:v>
                </c:pt>
                <c:pt idx="6">
                  <c:v>0</c:v>
                </c:pt>
              </c:numCache>
            </c:numRef>
          </c:yVal>
          <c:smooth val="0"/>
          <c:extLst>
            <c:ext xmlns:c16="http://schemas.microsoft.com/office/drawing/2014/chart" uri="{C3380CC4-5D6E-409C-BE32-E72D297353CC}">
              <c16:uniqueId val="{00000002-27C2-47B9-A5EC-150A49F7648F}"/>
            </c:ext>
          </c:extLst>
        </c:ser>
        <c:dLbls>
          <c:showLegendKey val="0"/>
          <c:showVal val="0"/>
          <c:showCatName val="0"/>
          <c:showSerName val="0"/>
          <c:showPercent val="0"/>
          <c:showBubbleSize val="0"/>
        </c:dLbls>
        <c:axId val="574175512"/>
        <c:axId val="1"/>
      </c:scatterChart>
      <c:valAx>
        <c:axId val="574175512"/>
        <c:scaling>
          <c:orientation val="minMax"/>
          <c:max val="1.01"/>
          <c:min val="0"/>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925" b="0" i="0" u="none" strike="noStrike" baseline="0">
                    <a:solidFill>
                      <a:srgbClr val="000000"/>
                    </a:solidFill>
                    <a:latin typeface="ＭＳ Ｐゴシック"/>
                    <a:ea typeface="ＭＳ Ｐゴシック"/>
                  </a:rPr>
                  <a:t>ファジィ測度値(φs変換値）</a:t>
                </a:r>
              </a:p>
            </c:rich>
          </c:tx>
          <c:layout>
            <c:manualLayout>
              <c:xMode val="edge"/>
              <c:yMode val="edge"/>
              <c:x val="0.31463400408282294"/>
              <c:y val="0.9287924878955348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
        <c:crosses val="autoZero"/>
        <c:crossBetween val="midCat"/>
      </c:valAx>
      <c:valAx>
        <c:axId val="1"/>
        <c:scaling>
          <c:orientation val="minMax"/>
        </c:scaling>
        <c:delete val="0"/>
        <c:axPos val="l"/>
        <c:title>
          <c:tx>
            <c:rich>
              <a:bodyPr/>
              <a:lstStyle/>
              <a:p>
                <a:pPr>
                  <a:defRPr sz="925" b="0" i="0" u="none" strike="noStrike" baseline="0">
                    <a:solidFill>
                      <a:srgbClr val="000000"/>
                    </a:solidFill>
                    <a:latin typeface="ＭＳ Ｐゴシック"/>
                    <a:ea typeface="ＭＳ Ｐゴシック"/>
                    <a:cs typeface="ＭＳ Ｐゴシック"/>
                  </a:defRPr>
                </a:pPr>
                <a:r>
                  <a:rPr lang="ja-JP" altLang="en-US"/>
                  <a:t>入力値</a:t>
                </a:r>
              </a:p>
            </c:rich>
          </c:tx>
          <c:layout>
            <c:manualLayout>
              <c:xMode val="edge"/>
              <c:yMode val="edge"/>
              <c:x val="1.463400408282298E-2"/>
              <c:y val="0.4365324986550594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574175512"/>
        <c:crosses val="autoZero"/>
        <c:crossBetween val="midCat"/>
      </c:valAx>
      <c:spPr>
        <a:noFill/>
        <a:ln w="25400">
          <a:noFill/>
        </a:ln>
      </c:spPr>
    </c:plotArea>
    <c:legend>
      <c:legendPos val="r"/>
      <c:legendEntry>
        <c:idx val="0"/>
        <c:txPr>
          <a:bodyPr/>
          <a:lstStyle/>
          <a:p>
            <a:pPr>
              <a:defRPr sz="1200" b="0" i="0" u="none" strike="noStrike" baseline="0">
                <a:solidFill>
                  <a:srgbClr val="000000"/>
                </a:solidFill>
                <a:latin typeface="ＭＳ Ｐゴシック"/>
                <a:ea typeface="ＭＳ Ｐゴシック"/>
                <a:cs typeface="ＭＳ Ｐゴシック"/>
              </a:defRPr>
            </a:pPr>
            <a:endParaRPr lang="ja-JP"/>
          </a:p>
        </c:txPr>
      </c:legendEntry>
      <c:legendEntry>
        <c:idx val="1"/>
        <c:txPr>
          <a:bodyPr/>
          <a:lstStyle/>
          <a:p>
            <a:pPr>
              <a:defRPr sz="1200" b="0" i="0" u="none" strike="noStrike" baseline="0">
                <a:solidFill>
                  <a:srgbClr val="000000"/>
                </a:solidFill>
                <a:latin typeface="ＭＳ Ｐゴシック"/>
                <a:ea typeface="ＭＳ Ｐゴシック"/>
                <a:cs typeface="ＭＳ Ｐゴシック"/>
              </a:defRPr>
            </a:pPr>
            <a:endParaRPr lang="ja-JP"/>
          </a:p>
        </c:txPr>
      </c:legendEntry>
      <c:legendEntry>
        <c:idx val="2"/>
        <c:txPr>
          <a:bodyPr/>
          <a:lstStyle/>
          <a:p>
            <a:pPr>
              <a:defRPr sz="12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77272912855590026"/>
          <c:y val="2.4844720496894408E-2"/>
          <c:w val="0.19949547973170023"/>
          <c:h val="0.350932329111035"/>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Arial"/>
                <a:cs typeface="Arial"/>
              </a:rPr>
              <a:t>Choquet </a:t>
            </a:r>
            <a:r>
              <a:rPr lang="ja-JP" altLang="en-US" sz="1050" b="0" i="0" u="none" strike="noStrike" baseline="0">
                <a:solidFill>
                  <a:srgbClr val="000000"/>
                </a:solidFill>
                <a:latin typeface="ＭＳ Ｐゴシック"/>
                <a:ea typeface="ＭＳ Ｐゴシック"/>
                <a:cs typeface="Arial"/>
              </a:rPr>
              <a:t>積分</a:t>
            </a:r>
            <a:endParaRPr lang="ja-JP" altLang="en-US" sz="1050" b="0" i="0" u="none" strike="noStrike" baseline="0">
              <a:solidFill>
                <a:srgbClr val="000000"/>
              </a:solidFill>
              <a:latin typeface="ＭＳ Ｐゴシック"/>
              <a:ea typeface="ＭＳ Ｐゴシック"/>
            </a:endParaRPr>
          </a:p>
        </c:rich>
      </c:tx>
      <c:layout>
        <c:manualLayout>
          <c:xMode val="edge"/>
          <c:yMode val="edge"/>
          <c:x val="0.40301722153151903"/>
          <c:y val="3.2520325203252036E-2"/>
        </c:manualLayout>
      </c:layout>
      <c:overlay val="0"/>
      <c:spPr>
        <a:noFill/>
        <a:ln w="25400">
          <a:noFill/>
        </a:ln>
      </c:spPr>
    </c:title>
    <c:autoTitleDeleted val="0"/>
    <c:plotArea>
      <c:layout>
        <c:manualLayout>
          <c:layoutTarget val="inner"/>
          <c:xMode val="edge"/>
          <c:yMode val="edge"/>
          <c:x val="9.0517241379310345E-2"/>
          <c:y val="0.17615222770639535"/>
          <c:w val="0.7693965517241379"/>
          <c:h val="0.63956808828783529"/>
        </c:manualLayout>
      </c:layout>
      <c:scatterChart>
        <c:scatterStyle val="lineMarker"/>
        <c:varyColors val="0"/>
        <c:ser>
          <c:idx val="0"/>
          <c:order val="0"/>
          <c:tx>
            <c:strRef>
              <c:f>'n=3'!$U$3</c:f>
              <c:strCache>
                <c:ptCount val="1"/>
                <c:pt idx="0">
                  <c:v>ｘ1</c:v>
                </c:pt>
              </c:strCache>
            </c:strRef>
          </c:tx>
          <c:spPr>
            <a:ln w="38100">
              <a:solidFill>
                <a:srgbClr val="00FF00"/>
              </a:solidFill>
              <a:prstDash val="solid"/>
            </a:ln>
          </c:spPr>
          <c:marker>
            <c:symbol val="none"/>
          </c:marker>
          <c:xVal>
            <c:numRef>
              <c:f>'n=3'!$T$4:$T$10</c:f>
              <c:numCache>
                <c:formatCode>General</c:formatCode>
                <c:ptCount val="7"/>
                <c:pt idx="0">
                  <c:v>0</c:v>
                </c:pt>
                <c:pt idx="1">
                  <c:v>0.3</c:v>
                </c:pt>
                <c:pt idx="2">
                  <c:v>0.30000299999999996</c:v>
                </c:pt>
                <c:pt idx="3">
                  <c:v>0.6</c:v>
                </c:pt>
                <c:pt idx="4">
                  <c:v>0.60000599999999993</c:v>
                </c:pt>
                <c:pt idx="5">
                  <c:v>1</c:v>
                </c:pt>
                <c:pt idx="6">
                  <c:v>1.0000100000000001</c:v>
                </c:pt>
              </c:numCache>
            </c:numRef>
          </c:xVal>
          <c:yVal>
            <c:numRef>
              <c:f>'n=3'!$U$4:$U$10</c:f>
              <c:numCache>
                <c:formatCode>General</c:formatCode>
                <c:ptCount val="7"/>
                <c:pt idx="0">
                  <c:v>0.2</c:v>
                </c:pt>
                <c:pt idx="1">
                  <c:v>0.2</c:v>
                </c:pt>
                <c:pt idx="2">
                  <c:v>0.2</c:v>
                </c:pt>
                <c:pt idx="3">
                  <c:v>0.2</c:v>
                </c:pt>
                <c:pt idx="4">
                  <c:v>0.2</c:v>
                </c:pt>
                <c:pt idx="5">
                  <c:v>0.2</c:v>
                </c:pt>
                <c:pt idx="6">
                  <c:v>0</c:v>
                </c:pt>
              </c:numCache>
            </c:numRef>
          </c:yVal>
          <c:smooth val="0"/>
          <c:extLst>
            <c:ext xmlns:c16="http://schemas.microsoft.com/office/drawing/2014/chart" uri="{C3380CC4-5D6E-409C-BE32-E72D297353CC}">
              <c16:uniqueId val="{00000000-024E-488C-8C04-984638BFA629}"/>
            </c:ext>
          </c:extLst>
        </c:ser>
        <c:ser>
          <c:idx val="1"/>
          <c:order val="1"/>
          <c:tx>
            <c:strRef>
              <c:f>'n=3'!$V$3</c:f>
              <c:strCache>
                <c:ptCount val="1"/>
                <c:pt idx="0">
                  <c:v>ｘ2</c:v>
                </c:pt>
              </c:strCache>
            </c:strRef>
          </c:tx>
          <c:spPr>
            <a:ln w="38100">
              <a:solidFill>
                <a:srgbClr val="FF0000"/>
              </a:solidFill>
              <a:prstDash val="solid"/>
            </a:ln>
          </c:spPr>
          <c:marker>
            <c:symbol val="none"/>
          </c:marker>
          <c:xVal>
            <c:numRef>
              <c:f>'n=3'!$T$4:$T$10</c:f>
              <c:numCache>
                <c:formatCode>General</c:formatCode>
                <c:ptCount val="7"/>
                <c:pt idx="0">
                  <c:v>0</c:v>
                </c:pt>
                <c:pt idx="1">
                  <c:v>0.3</c:v>
                </c:pt>
                <c:pt idx="2">
                  <c:v>0.30000299999999996</c:v>
                </c:pt>
                <c:pt idx="3">
                  <c:v>0.6</c:v>
                </c:pt>
                <c:pt idx="4">
                  <c:v>0.60000599999999993</c:v>
                </c:pt>
                <c:pt idx="5">
                  <c:v>1</c:v>
                </c:pt>
                <c:pt idx="6">
                  <c:v>1.0000100000000001</c:v>
                </c:pt>
              </c:numCache>
            </c:numRef>
          </c:xVal>
          <c:yVal>
            <c:numRef>
              <c:f>'n=3'!$V$4:$V$10</c:f>
              <c:numCache>
                <c:formatCode>General</c:formatCode>
                <c:ptCount val="7"/>
                <c:pt idx="0">
                  <c:v>0.9</c:v>
                </c:pt>
                <c:pt idx="1">
                  <c:v>0.9</c:v>
                </c:pt>
                <c:pt idx="2">
                  <c:v>0</c:v>
                </c:pt>
                <c:pt idx="3">
                  <c:v>0</c:v>
                </c:pt>
                <c:pt idx="4">
                  <c:v>0</c:v>
                </c:pt>
                <c:pt idx="5">
                  <c:v>0</c:v>
                </c:pt>
                <c:pt idx="6">
                  <c:v>0</c:v>
                </c:pt>
              </c:numCache>
            </c:numRef>
          </c:yVal>
          <c:smooth val="0"/>
          <c:extLst>
            <c:ext xmlns:c16="http://schemas.microsoft.com/office/drawing/2014/chart" uri="{C3380CC4-5D6E-409C-BE32-E72D297353CC}">
              <c16:uniqueId val="{00000001-024E-488C-8C04-984638BFA629}"/>
            </c:ext>
          </c:extLst>
        </c:ser>
        <c:ser>
          <c:idx val="2"/>
          <c:order val="2"/>
          <c:tx>
            <c:strRef>
              <c:f>'n=3'!$W$3</c:f>
              <c:strCache>
                <c:ptCount val="1"/>
                <c:pt idx="0">
                  <c:v>ｘ3</c:v>
                </c:pt>
              </c:strCache>
            </c:strRef>
          </c:tx>
          <c:spPr>
            <a:ln w="38100">
              <a:solidFill>
                <a:srgbClr val="333399"/>
              </a:solidFill>
              <a:prstDash val="solid"/>
            </a:ln>
          </c:spPr>
          <c:marker>
            <c:symbol val="none"/>
          </c:marker>
          <c:xVal>
            <c:numRef>
              <c:f>'n=3'!$T$4:$T$10</c:f>
              <c:numCache>
                <c:formatCode>General</c:formatCode>
                <c:ptCount val="7"/>
                <c:pt idx="0">
                  <c:v>0</c:v>
                </c:pt>
                <c:pt idx="1">
                  <c:v>0.3</c:v>
                </c:pt>
                <c:pt idx="2">
                  <c:v>0.30000299999999996</c:v>
                </c:pt>
                <c:pt idx="3">
                  <c:v>0.6</c:v>
                </c:pt>
                <c:pt idx="4">
                  <c:v>0.60000599999999993</c:v>
                </c:pt>
                <c:pt idx="5">
                  <c:v>1</c:v>
                </c:pt>
                <c:pt idx="6">
                  <c:v>1.0000100000000001</c:v>
                </c:pt>
              </c:numCache>
            </c:numRef>
          </c:xVal>
          <c:yVal>
            <c:numRef>
              <c:f>'n=3'!$W$4:$W$10</c:f>
              <c:numCache>
                <c:formatCode>General</c:formatCode>
                <c:ptCount val="7"/>
                <c:pt idx="0">
                  <c:v>0.4</c:v>
                </c:pt>
                <c:pt idx="1">
                  <c:v>0.4</c:v>
                </c:pt>
                <c:pt idx="2">
                  <c:v>0.4</c:v>
                </c:pt>
                <c:pt idx="3">
                  <c:v>0.4</c:v>
                </c:pt>
                <c:pt idx="4">
                  <c:v>0</c:v>
                </c:pt>
                <c:pt idx="5">
                  <c:v>0</c:v>
                </c:pt>
                <c:pt idx="6">
                  <c:v>0</c:v>
                </c:pt>
              </c:numCache>
            </c:numRef>
          </c:yVal>
          <c:smooth val="0"/>
          <c:extLst>
            <c:ext xmlns:c16="http://schemas.microsoft.com/office/drawing/2014/chart" uri="{C3380CC4-5D6E-409C-BE32-E72D297353CC}">
              <c16:uniqueId val="{00000002-024E-488C-8C04-984638BFA629}"/>
            </c:ext>
          </c:extLst>
        </c:ser>
        <c:dLbls>
          <c:showLegendKey val="0"/>
          <c:showVal val="0"/>
          <c:showCatName val="0"/>
          <c:showSerName val="0"/>
          <c:showPercent val="0"/>
          <c:showBubbleSize val="0"/>
        </c:dLbls>
        <c:axId val="574192568"/>
        <c:axId val="1"/>
      </c:scatterChart>
      <c:valAx>
        <c:axId val="574192568"/>
        <c:scaling>
          <c:orientation val="minMax"/>
        </c:scaling>
        <c:delete val="0"/>
        <c:axPos val="b"/>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ファジィ測度値</a:t>
                </a:r>
              </a:p>
            </c:rich>
          </c:tx>
          <c:layout>
            <c:manualLayout>
              <c:xMode val="edge"/>
              <c:yMode val="edge"/>
              <c:x val="0.37715522401805035"/>
              <c:y val="0.9024413005284908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ja-JP"/>
          </a:p>
        </c:txPr>
        <c:crossAx val="1"/>
        <c:crosses val="autoZero"/>
        <c:crossBetween val="midCat"/>
      </c:valAx>
      <c:valAx>
        <c:axId val="1"/>
        <c:scaling>
          <c:orientation val="minMax"/>
        </c:scaling>
        <c:delete val="0"/>
        <c:axPos val="l"/>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入力値</a:t>
                </a:r>
              </a:p>
            </c:rich>
          </c:tx>
          <c:layout>
            <c:manualLayout>
              <c:xMode val="edge"/>
              <c:yMode val="edge"/>
              <c:x val="1.0775889855873279E-2"/>
              <c:y val="0.433605474112483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ja-JP"/>
          </a:p>
        </c:txPr>
        <c:crossAx val="574192568"/>
        <c:crosses val="autoZero"/>
        <c:crossBetween val="midCat"/>
      </c:valAx>
      <c:spPr>
        <a:noFill/>
        <a:ln w="25400">
          <a:noFill/>
        </a:ln>
      </c:spPr>
    </c:plotArea>
    <c:legend>
      <c:legendPos val="r"/>
      <c:layout>
        <c:manualLayout>
          <c:xMode val="edge"/>
          <c:yMode val="edge"/>
          <c:x val="0.80603444306303806"/>
          <c:y val="6.7750962024055936E-2"/>
          <c:w val="0.1357758898558733"/>
          <c:h val="0.1815723847527189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Arial"/>
                <a:cs typeface="Arial"/>
              </a:rPr>
              <a:t>Choquet</a:t>
            </a:r>
            <a:r>
              <a:rPr lang="ja-JP" altLang="en-US" sz="1050" b="0" i="0" u="none" strike="noStrike" baseline="0">
                <a:solidFill>
                  <a:srgbClr val="000000"/>
                </a:solidFill>
                <a:latin typeface="ＭＳ Ｐゴシック"/>
                <a:ea typeface="ＭＳ Ｐゴシック"/>
                <a:cs typeface="Arial"/>
              </a:rPr>
              <a:t>積分</a:t>
            </a:r>
            <a:endParaRPr lang="ja-JP" altLang="en-US" sz="1050" b="0" i="0" u="none" strike="noStrike" baseline="0">
              <a:solidFill>
                <a:srgbClr val="000000"/>
              </a:solidFill>
              <a:latin typeface="ＭＳ Ｐゴシック"/>
              <a:ea typeface="ＭＳ Ｐゴシック"/>
            </a:endParaRPr>
          </a:p>
        </c:rich>
      </c:tx>
      <c:layout>
        <c:manualLayout>
          <c:xMode val="edge"/>
          <c:yMode val="edge"/>
          <c:x val="0.4069273159036938"/>
          <c:y val="3.6666666666666667E-2"/>
        </c:manualLayout>
      </c:layout>
      <c:overlay val="0"/>
      <c:spPr>
        <a:noFill/>
        <a:ln w="25400">
          <a:noFill/>
        </a:ln>
      </c:spPr>
    </c:title>
    <c:autoTitleDeleted val="0"/>
    <c:plotArea>
      <c:layout>
        <c:manualLayout>
          <c:layoutTarget val="inner"/>
          <c:xMode val="edge"/>
          <c:yMode val="edge"/>
          <c:x val="0.14718645830470928"/>
          <c:y val="0.21000068359597529"/>
          <c:w val="0.77272890609972422"/>
          <c:h val="0.55000179037041164"/>
        </c:manualLayout>
      </c:layout>
      <c:scatterChart>
        <c:scatterStyle val="lineMarker"/>
        <c:varyColors val="0"/>
        <c:ser>
          <c:idx val="0"/>
          <c:order val="0"/>
          <c:tx>
            <c:strRef>
              <c:f>'n=4'!$V$3</c:f>
              <c:strCache>
                <c:ptCount val="1"/>
                <c:pt idx="0">
                  <c:v>h(1)</c:v>
                </c:pt>
              </c:strCache>
            </c:strRef>
          </c:tx>
          <c:spPr>
            <a:ln w="38100">
              <a:solidFill>
                <a:srgbClr val="00FF00"/>
              </a:solidFill>
              <a:prstDash val="solid"/>
            </a:ln>
          </c:spPr>
          <c:marker>
            <c:symbol val="none"/>
          </c:marker>
          <c:xVal>
            <c:numRef>
              <c:f>'n=4'!$U$4:$U$12</c:f>
              <c:numCache>
                <c:formatCode>General</c:formatCode>
                <c:ptCount val="9"/>
                <c:pt idx="0">
                  <c:v>0</c:v>
                </c:pt>
                <c:pt idx="1">
                  <c:v>10</c:v>
                </c:pt>
                <c:pt idx="2">
                  <c:v>10.0001</c:v>
                </c:pt>
                <c:pt idx="3">
                  <c:v>50</c:v>
                </c:pt>
                <c:pt idx="4">
                  <c:v>50.000500000000002</c:v>
                </c:pt>
                <c:pt idx="5">
                  <c:v>80</c:v>
                </c:pt>
                <c:pt idx="6">
                  <c:v>80.000799999999998</c:v>
                </c:pt>
                <c:pt idx="7">
                  <c:v>110</c:v>
                </c:pt>
                <c:pt idx="8">
                  <c:v>110.00109999999999</c:v>
                </c:pt>
              </c:numCache>
            </c:numRef>
          </c:xVal>
          <c:yVal>
            <c:numRef>
              <c:f>'n=4'!$V$4:$V$12</c:f>
              <c:numCache>
                <c:formatCode>General</c:formatCode>
                <c:ptCount val="9"/>
                <c:pt idx="0">
                  <c:v>15</c:v>
                </c:pt>
                <c:pt idx="1">
                  <c:v>15</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00-CA26-41DA-8B3B-1D2A00FBA203}"/>
            </c:ext>
          </c:extLst>
        </c:ser>
        <c:ser>
          <c:idx val="1"/>
          <c:order val="1"/>
          <c:tx>
            <c:strRef>
              <c:f>'n=4'!$W$3</c:f>
              <c:strCache>
                <c:ptCount val="1"/>
                <c:pt idx="0">
                  <c:v>h(2)</c:v>
                </c:pt>
              </c:strCache>
            </c:strRef>
          </c:tx>
          <c:spPr>
            <a:ln w="38100">
              <a:solidFill>
                <a:srgbClr val="FF0000"/>
              </a:solidFill>
              <a:prstDash val="solid"/>
            </a:ln>
          </c:spPr>
          <c:marker>
            <c:symbol val="none"/>
          </c:marker>
          <c:xVal>
            <c:numRef>
              <c:f>'n=4'!$U$4:$U$12</c:f>
              <c:numCache>
                <c:formatCode>General</c:formatCode>
                <c:ptCount val="9"/>
                <c:pt idx="0">
                  <c:v>0</c:v>
                </c:pt>
                <c:pt idx="1">
                  <c:v>10</c:v>
                </c:pt>
                <c:pt idx="2">
                  <c:v>10.0001</c:v>
                </c:pt>
                <c:pt idx="3">
                  <c:v>50</c:v>
                </c:pt>
                <c:pt idx="4">
                  <c:v>50.000500000000002</c:v>
                </c:pt>
                <c:pt idx="5">
                  <c:v>80</c:v>
                </c:pt>
                <c:pt idx="6">
                  <c:v>80.000799999999998</c:v>
                </c:pt>
                <c:pt idx="7">
                  <c:v>110</c:v>
                </c:pt>
                <c:pt idx="8">
                  <c:v>110.00109999999999</c:v>
                </c:pt>
              </c:numCache>
            </c:numRef>
          </c:xVal>
          <c:yVal>
            <c:numRef>
              <c:f>'n=4'!$W$4:$W$12</c:f>
              <c:numCache>
                <c:formatCode>General</c:formatCode>
                <c:ptCount val="9"/>
                <c:pt idx="0">
                  <c:v>14</c:v>
                </c:pt>
                <c:pt idx="1">
                  <c:v>14</c:v>
                </c:pt>
                <c:pt idx="2">
                  <c:v>14</c:v>
                </c:pt>
                <c:pt idx="3">
                  <c:v>14</c:v>
                </c:pt>
                <c:pt idx="4">
                  <c:v>0</c:v>
                </c:pt>
                <c:pt idx="5">
                  <c:v>0</c:v>
                </c:pt>
                <c:pt idx="6">
                  <c:v>0</c:v>
                </c:pt>
                <c:pt idx="7">
                  <c:v>0</c:v>
                </c:pt>
                <c:pt idx="8">
                  <c:v>0</c:v>
                </c:pt>
              </c:numCache>
            </c:numRef>
          </c:yVal>
          <c:smooth val="0"/>
          <c:extLst>
            <c:ext xmlns:c16="http://schemas.microsoft.com/office/drawing/2014/chart" uri="{C3380CC4-5D6E-409C-BE32-E72D297353CC}">
              <c16:uniqueId val="{00000001-CA26-41DA-8B3B-1D2A00FBA203}"/>
            </c:ext>
          </c:extLst>
        </c:ser>
        <c:ser>
          <c:idx val="2"/>
          <c:order val="2"/>
          <c:tx>
            <c:strRef>
              <c:f>'n=4'!$X$3</c:f>
              <c:strCache>
                <c:ptCount val="1"/>
                <c:pt idx="0">
                  <c:v>h(3)</c:v>
                </c:pt>
              </c:strCache>
            </c:strRef>
          </c:tx>
          <c:spPr>
            <a:ln w="38100">
              <a:solidFill>
                <a:srgbClr val="333399"/>
              </a:solidFill>
              <a:prstDash val="solid"/>
            </a:ln>
          </c:spPr>
          <c:marker>
            <c:symbol val="none"/>
          </c:marker>
          <c:xVal>
            <c:numRef>
              <c:f>'n=4'!$U$4:$U$12</c:f>
              <c:numCache>
                <c:formatCode>General</c:formatCode>
                <c:ptCount val="9"/>
                <c:pt idx="0">
                  <c:v>0</c:v>
                </c:pt>
                <c:pt idx="1">
                  <c:v>10</c:v>
                </c:pt>
                <c:pt idx="2">
                  <c:v>10.0001</c:v>
                </c:pt>
                <c:pt idx="3">
                  <c:v>50</c:v>
                </c:pt>
                <c:pt idx="4">
                  <c:v>50.000500000000002</c:v>
                </c:pt>
                <c:pt idx="5">
                  <c:v>80</c:v>
                </c:pt>
                <c:pt idx="6">
                  <c:v>80.000799999999998</c:v>
                </c:pt>
                <c:pt idx="7">
                  <c:v>110</c:v>
                </c:pt>
                <c:pt idx="8">
                  <c:v>110.00109999999999</c:v>
                </c:pt>
              </c:numCache>
            </c:numRef>
          </c:xVal>
          <c:yVal>
            <c:numRef>
              <c:f>'n=4'!$X$4:$X$12</c:f>
              <c:numCache>
                <c:formatCode>General</c:formatCode>
                <c:ptCount val="9"/>
                <c:pt idx="0">
                  <c:v>13</c:v>
                </c:pt>
                <c:pt idx="1">
                  <c:v>13</c:v>
                </c:pt>
                <c:pt idx="2">
                  <c:v>13</c:v>
                </c:pt>
                <c:pt idx="3">
                  <c:v>13</c:v>
                </c:pt>
                <c:pt idx="4">
                  <c:v>13</c:v>
                </c:pt>
                <c:pt idx="5">
                  <c:v>13</c:v>
                </c:pt>
                <c:pt idx="6">
                  <c:v>0</c:v>
                </c:pt>
                <c:pt idx="7">
                  <c:v>0</c:v>
                </c:pt>
                <c:pt idx="8">
                  <c:v>0</c:v>
                </c:pt>
              </c:numCache>
            </c:numRef>
          </c:yVal>
          <c:smooth val="0"/>
          <c:extLst>
            <c:ext xmlns:c16="http://schemas.microsoft.com/office/drawing/2014/chart" uri="{C3380CC4-5D6E-409C-BE32-E72D297353CC}">
              <c16:uniqueId val="{00000002-CA26-41DA-8B3B-1D2A00FBA203}"/>
            </c:ext>
          </c:extLst>
        </c:ser>
        <c:ser>
          <c:idx val="3"/>
          <c:order val="3"/>
          <c:tx>
            <c:strRef>
              <c:f>'n=4'!$Y$3</c:f>
              <c:strCache>
                <c:ptCount val="1"/>
                <c:pt idx="0">
                  <c:v>h(4)</c:v>
                </c:pt>
              </c:strCache>
            </c:strRef>
          </c:tx>
          <c:spPr>
            <a:ln w="38100">
              <a:solidFill>
                <a:srgbClr val="FF6600"/>
              </a:solidFill>
              <a:prstDash val="solid"/>
            </a:ln>
          </c:spPr>
          <c:marker>
            <c:symbol val="none"/>
          </c:marker>
          <c:xVal>
            <c:numRef>
              <c:f>'n=4'!$U$4:$U$12</c:f>
              <c:numCache>
                <c:formatCode>General</c:formatCode>
                <c:ptCount val="9"/>
                <c:pt idx="0">
                  <c:v>0</c:v>
                </c:pt>
                <c:pt idx="1">
                  <c:v>10</c:v>
                </c:pt>
                <c:pt idx="2">
                  <c:v>10.0001</c:v>
                </c:pt>
                <c:pt idx="3">
                  <c:v>50</c:v>
                </c:pt>
                <c:pt idx="4">
                  <c:v>50.000500000000002</c:v>
                </c:pt>
                <c:pt idx="5">
                  <c:v>80</c:v>
                </c:pt>
                <c:pt idx="6">
                  <c:v>80.000799999999998</c:v>
                </c:pt>
                <c:pt idx="7">
                  <c:v>110</c:v>
                </c:pt>
                <c:pt idx="8">
                  <c:v>110.00109999999999</c:v>
                </c:pt>
              </c:numCache>
            </c:numRef>
          </c:xVal>
          <c:yVal>
            <c:numRef>
              <c:f>'n=4'!$Y$4:$Y$12</c:f>
              <c:numCache>
                <c:formatCode>General</c:formatCode>
                <c:ptCount val="9"/>
                <c:pt idx="0">
                  <c:v>8</c:v>
                </c:pt>
                <c:pt idx="1">
                  <c:v>8</c:v>
                </c:pt>
                <c:pt idx="2">
                  <c:v>8</c:v>
                </c:pt>
                <c:pt idx="3">
                  <c:v>8</c:v>
                </c:pt>
                <c:pt idx="4">
                  <c:v>8</c:v>
                </c:pt>
                <c:pt idx="5">
                  <c:v>8</c:v>
                </c:pt>
                <c:pt idx="6">
                  <c:v>8</c:v>
                </c:pt>
                <c:pt idx="7">
                  <c:v>8</c:v>
                </c:pt>
                <c:pt idx="8">
                  <c:v>0</c:v>
                </c:pt>
              </c:numCache>
            </c:numRef>
          </c:yVal>
          <c:smooth val="0"/>
          <c:extLst>
            <c:ext xmlns:c16="http://schemas.microsoft.com/office/drawing/2014/chart" uri="{C3380CC4-5D6E-409C-BE32-E72D297353CC}">
              <c16:uniqueId val="{00000003-CA26-41DA-8B3B-1D2A00FBA203}"/>
            </c:ext>
          </c:extLst>
        </c:ser>
        <c:dLbls>
          <c:showLegendKey val="0"/>
          <c:showVal val="0"/>
          <c:showCatName val="0"/>
          <c:showSerName val="0"/>
          <c:showPercent val="0"/>
          <c:showBubbleSize val="0"/>
        </c:dLbls>
        <c:axId val="574190600"/>
        <c:axId val="1"/>
      </c:scatterChart>
      <c:valAx>
        <c:axId val="574190600"/>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ファジィ測度値</a:t>
                </a:r>
              </a:p>
            </c:rich>
          </c:tx>
          <c:layout>
            <c:manualLayout>
              <c:xMode val="edge"/>
              <c:yMode val="edge"/>
              <c:x val="0.43073683971321763"/>
              <c:y val="0.8766694663167103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ja-JP"/>
          </a:p>
        </c:txPr>
        <c:crossAx val="1"/>
        <c:crosses val="autoZero"/>
        <c:crossBetween val="midCat"/>
      </c:valAx>
      <c:valAx>
        <c:axId val="1"/>
        <c:scaling>
          <c:orientation val="minMax"/>
        </c:scaling>
        <c:delete val="0"/>
        <c:axPos val="l"/>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入力値</a:t>
                </a:r>
              </a:p>
            </c:rich>
          </c:tx>
          <c:layout>
            <c:manualLayout>
              <c:xMode val="edge"/>
              <c:yMode val="edge"/>
              <c:x val="3.4632034632034632E-2"/>
              <c:y val="0.4033347331583552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ja-JP"/>
          </a:p>
        </c:txPr>
        <c:crossAx val="574190600"/>
        <c:crosses val="autoZero"/>
        <c:crossBetween val="midCat"/>
      </c:valAx>
      <c:spPr>
        <a:noFill/>
        <a:ln w="25400">
          <a:noFill/>
        </a:ln>
      </c:spPr>
    </c:plotArea>
    <c:legend>
      <c:legendPos val="r"/>
      <c:layout>
        <c:manualLayout>
          <c:xMode val="edge"/>
          <c:yMode val="edge"/>
          <c:x val="0.80519480519480524"/>
          <c:y val="4.3333333333333335E-2"/>
          <c:w val="0.13636363636363635"/>
          <c:h val="0.29666666666666669"/>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Arial"/>
                <a:cs typeface="Arial"/>
              </a:rPr>
              <a:t>Choquet </a:t>
            </a:r>
            <a:r>
              <a:rPr lang="ja-JP" altLang="en-US" sz="1150" b="0" i="0" u="none" strike="noStrike" baseline="0">
                <a:solidFill>
                  <a:srgbClr val="000000"/>
                </a:solidFill>
                <a:latin typeface="ＭＳ Ｐゴシック"/>
                <a:ea typeface="ＭＳ Ｐゴシック"/>
                <a:cs typeface="Arial"/>
              </a:rPr>
              <a:t>積分</a:t>
            </a:r>
            <a:endParaRPr lang="ja-JP" altLang="en-US" sz="1150" b="0" i="0" u="none" strike="noStrike" baseline="0">
              <a:solidFill>
                <a:srgbClr val="000000"/>
              </a:solidFill>
              <a:latin typeface="ＭＳ Ｐゴシック"/>
              <a:ea typeface="ＭＳ Ｐゴシック"/>
            </a:endParaRPr>
          </a:p>
        </c:rich>
      </c:tx>
      <c:layout>
        <c:manualLayout>
          <c:xMode val="edge"/>
          <c:yMode val="edge"/>
          <c:x val="0.41015625"/>
          <c:y val="3.2967032967032968E-2"/>
        </c:manualLayout>
      </c:layout>
      <c:overlay val="0"/>
      <c:spPr>
        <a:noFill/>
        <a:ln w="25400">
          <a:noFill/>
        </a:ln>
      </c:spPr>
    </c:title>
    <c:autoTitleDeleted val="0"/>
    <c:plotArea>
      <c:layout>
        <c:manualLayout>
          <c:layoutTarget val="inner"/>
          <c:xMode val="edge"/>
          <c:yMode val="edge"/>
          <c:x val="0.16015625"/>
          <c:y val="0.18406618097820043"/>
          <c:w val="0.75000000000000022"/>
          <c:h val="0.61263818444983131"/>
        </c:manualLayout>
      </c:layout>
      <c:scatterChart>
        <c:scatterStyle val="lineMarker"/>
        <c:varyColors val="0"/>
        <c:ser>
          <c:idx val="0"/>
          <c:order val="0"/>
          <c:tx>
            <c:strRef>
              <c:f>n!$V$4</c:f>
              <c:strCache>
                <c:ptCount val="1"/>
                <c:pt idx="0">
                  <c:v>h(1)</c:v>
                </c:pt>
              </c:strCache>
            </c:strRef>
          </c:tx>
          <c:spPr>
            <a:ln w="38100">
              <a:solidFill>
                <a:srgbClr val="00FF00"/>
              </a:solidFill>
              <a:prstDash val="solid"/>
            </a:ln>
          </c:spPr>
          <c:marker>
            <c:symbol val="none"/>
          </c:marker>
          <c:xVal>
            <c:numRef>
              <c:f>n!$U$5:$U$21</c:f>
              <c:numCache>
                <c:formatCode>General</c:formatCode>
                <c:ptCount val="17"/>
                <c:pt idx="0">
                  <c:v>0</c:v>
                </c:pt>
                <c:pt idx="1">
                  <c:v>680</c:v>
                </c:pt>
                <c:pt idx="2">
                  <c:v>680.00000999999997</c:v>
                </c:pt>
                <c:pt idx="3">
                  <c:v>1000</c:v>
                </c:pt>
                <c:pt idx="4">
                  <c:v>1000.00001</c:v>
                </c:pt>
                <c:pt idx="5">
                  <c:v>1020</c:v>
                </c:pt>
                <c:pt idx="6">
                  <c:v>1020.00001</c:v>
                </c:pt>
                <c:pt idx="7">
                  <c:v>1030</c:v>
                </c:pt>
                <c:pt idx="8">
                  <c:v>1030.00001</c:v>
                </c:pt>
                <c:pt idx="9">
                  <c:v>2310</c:v>
                </c:pt>
                <c:pt idx="10">
                  <c:v>2310.0000100000002</c:v>
                </c:pt>
                <c:pt idx="11">
                  <c:v>2350</c:v>
                </c:pt>
                <c:pt idx="12">
                  <c:v>2350.0000100000002</c:v>
                </c:pt>
                <c:pt idx="13">
                  <c:v>2510</c:v>
                </c:pt>
                <c:pt idx="14">
                  <c:v>2510.0000100000002</c:v>
                </c:pt>
                <c:pt idx="15">
                  <c:v>2590</c:v>
                </c:pt>
                <c:pt idx="16">
                  <c:v>2590.0000100000002</c:v>
                </c:pt>
              </c:numCache>
            </c:numRef>
          </c:xVal>
          <c:yVal>
            <c:numRef>
              <c:f>n!$V$5:$V$21</c:f>
              <c:numCache>
                <c:formatCode>General</c:formatCode>
                <c:ptCount val="17"/>
                <c:pt idx="0">
                  <c:v>52</c:v>
                </c:pt>
                <c:pt idx="1">
                  <c:v>52</c:v>
                </c:pt>
                <c:pt idx="2">
                  <c:v>52</c:v>
                </c:pt>
                <c:pt idx="3">
                  <c:v>52</c:v>
                </c:pt>
                <c:pt idx="4">
                  <c:v>52</c:v>
                </c:pt>
                <c:pt idx="5">
                  <c:v>52</c:v>
                </c:pt>
                <c:pt idx="6">
                  <c:v>52</c:v>
                </c:pt>
                <c:pt idx="7">
                  <c:v>52</c:v>
                </c:pt>
                <c:pt idx="8">
                  <c:v>0</c:v>
                </c:pt>
                <c:pt idx="9">
                  <c:v>0</c:v>
                </c:pt>
                <c:pt idx="10">
                  <c:v>0</c:v>
                </c:pt>
                <c:pt idx="11">
                  <c:v>0</c:v>
                </c:pt>
                <c:pt idx="12">
                  <c:v>0</c:v>
                </c:pt>
                <c:pt idx="13">
                  <c:v>0</c:v>
                </c:pt>
                <c:pt idx="14">
                  <c:v>0</c:v>
                </c:pt>
                <c:pt idx="15">
                  <c:v>0</c:v>
                </c:pt>
                <c:pt idx="16">
                  <c:v>0</c:v>
                </c:pt>
              </c:numCache>
            </c:numRef>
          </c:yVal>
          <c:smooth val="0"/>
          <c:extLst>
            <c:ext xmlns:c16="http://schemas.microsoft.com/office/drawing/2014/chart" uri="{C3380CC4-5D6E-409C-BE32-E72D297353CC}">
              <c16:uniqueId val="{00000000-8C07-4BA2-9760-D765BE2851BB}"/>
            </c:ext>
          </c:extLst>
        </c:ser>
        <c:ser>
          <c:idx val="1"/>
          <c:order val="1"/>
          <c:tx>
            <c:strRef>
              <c:f>n!$W$4</c:f>
              <c:strCache>
                <c:ptCount val="1"/>
                <c:pt idx="0">
                  <c:v>h(2)</c:v>
                </c:pt>
              </c:strCache>
            </c:strRef>
          </c:tx>
          <c:spPr>
            <a:ln w="38100">
              <a:solidFill>
                <a:srgbClr val="FF0000"/>
              </a:solidFill>
              <a:prstDash val="solid"/>
            </a:ln>
          </c:spPr>
          <c:marker>
            <c:symbol val="none"/>
          </c:marker>
          <c:xVal>
            <c:numRef>
              <c:f>n!$U$5:$U$21</c:f>
              <c:numCache>
                <c:formatCode>General</c:formatCode>
                <c:ptCount val="17"/>
                <c:pt idx="0">
                  <c:v>0</c:v>
                </c:pt>
                <c:pt idx="1">
                  <c:v>680</c:v>
                </c:pt>
                <c:pt idx="2">
                  <c:v>680.00000999999997</c:v>
                </c:pt>
                <c:pt idx="3">
                  <c:v>1000</c:v>
                </c:pt>
                <c:pt idx="4">
                  <c:v>1000.00001</c:v>
                </c:pt>
                <c:pt idx="5">
                  <c:v>1020</c:v>
                </c:pt>
                <c:pt idx="6">
                  <c:v>1020.00001</c:v>
                </c:pt>
                <c:pt idx="7">
                  <c:v>1030</c:v>
                </c:pt>
                <c:pt idx="8">
                  <c:v>1030.00001</c:v>
                </c:pt>
                <c:pt idx="9">
                  <c:v>2310</c:v>
                </c:pt>
                <c:pt idx="10">
                  <c:v>2310.0000100000002</c:v>
                </c:pt>
                <c:pt idx="11">
                  <c:v>2350</c:v>
                </c:pt>
                <c:pt idx="12">
                  <c:v>2350.0000100000002</c:v>
                </c:pt>
                <c:pt idx="13">
                  <c:v>2510</c:v>
                </c:pt>
                <c:pt idx="14">
                  <c:v>2510.0000100000002</c:v>
                </c:pt>
                <c:pt idx="15">
                  <c:v>2590</c:v>
                </c:pt>
                <c:pt idx="16">
                  <c:v>2590.0000100000002</c:v>
                </c:pt>
              </c:numCache>
            </c:numRef>
          </c:xVal>
          <c:yVal>
            <c:numRef>
              <c:f>n!$W$5:$W$21</c:f>
              <c:numCache>
                <c:formatCode>General</c:formatCode>
                <c:ptCount val="17"/>
                <c:pt idx="0">
                  <c:v>55</c:v>
                </c:pt>
                <c:pt idx="1">
                  <c:v>55</c:v>
                </c:pt>
                <c:pt idx="2">
                  <c:v>55</c:v>
                </c:pt>
                <c:pt idx="3">
                  <c:v>55</c:v>
                </c:pt>
                <c:pt idx="4">
                  <c:v>55</c:v>
                </c:pt>
                <c:pt idx="5">
                  <c:v>55</c:v>
                </c:pt>
                <c:pt idx="6">
                  <c:v>0</c:v>
                </c:pt>
                <c:pt idx="7">
                  <c:v>0</c:v>
                </c:pt>
                <c:pt idx="8">
                  <c:v>0</c:v>
                </c:pt>
                <c:pt idx="9">
                  <c:v>0</c:v>
                </c:pt>
                <c:pt idx="10">
                  <c:v>0</c:v>
                </c:pt>
                <c:pt idx="11">
                  <c:v>0</c:v>
                </c:pt>
                <c:pt idx="12">
                  <c:v>0</c:v>
                </c:pt>
                <c:pt idx="13">
                  <c:v>0</c:v>
                </c:pt>
                <c:pt idx="14">
                  <c:v>0</c:v>
                </c:pt>
                <c:pt idx="15">
                  <c:v>0</c:v>
                </c:pt>
                <c:pt idx="16">
                  <c:v>0</c:v>
                </c:pt>
              </c:numCache>
            </c:numRef>
          </c:yVal>
          <c:smooth val="0"/>
          <c:extLst>
            <c:ext xmlns:c16="http://schemas.microsoft.com/office/drawing/2014/chart" uri="{C3380CC4-5D6E-409C-BE32-E72D297353CC}">
              <c16:uniqueId val="{00000001-8C07-4BA2-9760-D765BE2851BB}"/>
            </c:ext>
          </c:extLst>
        </c:ser>
        <c:ser>
          <c:idx val="2"/>
          <c:order val="2"/>
          <c:tx>
            <c:strRef>
              <c:f>n!$X$4</c:f>
              <c:strCache>
                <c:ptCount val="1"/>
                <c:pt idx="0">
                  <c:v>h(3)</c:v>
                </c:pt>
              </c:strCache>
            </c:strRef>
          </c:tx>
          <c:spPr>
            <a:ln w="38100">
              <a:solidFill>
                <a:srgbClr val="333399"/>
              </a:solidFill>
              <a:prstDash val="solid"/>
            </a:ln>
          </c:spPr>
          <c:marker>
            <c:symbol val="none"/>
          </c:marker>
          <c:xVal>
            <c:numRef>
              <c:f>n!$U$5:$U$21</c:f>
              <c:numCache>
                <c:formatCode>General</c:formatCode>
                <c:ptCount val="17"/>
                <c:pt idx="0">
                  <c:v>0</c:v>
                </c:pt>
                <c:pt idx="1">
                  <c:v>680</c:v>
                </c:pt>
                <c:pt idx="2">
                  <c:v>680.00000999999997</c:v>
                </c:pt>
                <c:pt idx="3">
                  <c:v>1000</c:v>
                </c:pt>
                <c:pt idx="4">
                  <c:v>1000.00001</c:v>
                </c:pt>
                <c:pt idx="5">
                  <c:v>1020</c:v>
                </c:pt>
                <c:pt idx="6">
                  <c:v>1020.00001</c:v>
                </c:pt>
                <c:pt idx="7">
                  <c:v>1030</c:v>
                </c:pt>
                <c:pt idx="8">
                  <c:v>1030.00001</c:v>
                </c:pt>
                <c:pt idx="9">
                  <c:v>2310</c:v>
                </c:pt>
                <c:pt idx="10">
                  <c:v>2310.0000100000002</c:v>
                </c:pt>
                <c:pt idx="11">
                  <c:v>2350</c:v>
                </c:pt>
                <c:pt idx="12">
                  <c:v>2350.0000100000002</c:v>
                </c:pt>
                <c:pt idx="13">
                  <c:v>2510</c:v>
                </c:pt>
                <c:pt idx="14">
                  <c:v>2510.0000100000002</c:v>
                </c:pt>
                <c:pt idx="15">
                  <c:v>2590</c:v>
                </c:pt>
                <c:pt idx="16">
                  <c:v>2590.0000100000002</c:v>
                </c:pt>
              </c:numCache>
            </c:numRef>
          </c:xVal>
          <c:yVal>
            <c:numRef>
              <c:f>n!$X$5:$X$21</c:f>
              <c:numCache>
                <c:formatCode>General</c:formatCode>
                <c:ptCount val="17"/>
                <c:pt idx="0">
                  <c:v>50</c:v>
                </c:pt>
                <c:pt idx="1">
                  <c:v>50</c:v>
                </c:pt>
                <c:pt idx="2">
                  <c:v>50</c:v>
                </c:pt>
                <c:pt idx="3">
                  <c:v>50</c:v>
                </c:pt>
                <c:pt idx="4">
                  <c:v>50</c:v>
                </c:pt>
                <c:pt idx="5">
                  <c:v>50</c:v>
                </c:pt>
                <c:pt idx="6">
                  <c:v>50</c:v>
                </c:pt>
                <c:pt idx="7">
                  <c:v>50</c:v>
                </c:pt>
                <c:pt idx="8">
                  <c:v>50</c:v>
                </c:pt>
                <c:pt idx="9">
                  <c:v>50</c:v>
                </c:pt>
                <c:pt idx="10">
                  <c:v>50</c:v>
                </c:pt>
                <c:pt idx="11">
                  <c:v>50</c:v>
                </c:pt>
                <c:pt idx="12">
                  <c:v>0</c:v>
                </c:pt>
                <c:pt idx="13">
                  <c:v>0</c:v>
                </c:pt>
                <c:pt idx="14">
                  <c:v>0</c:v>
                </c:pt>
                <c:pt idx="15">
                  <c:v>0</c:v>
                </c:pt>
                <c:pt idx="16">
                  <c:v>0</c:v>
                </c:pt>
              </c:numCache>
            </c:numRef>
          </c:yVal>
          <c:smooth val="0"/>
          <c:extLst>
            <c:ext xmlns:c16="http://schemas.microsoft.com/office/drawing/2014/chart" uri="{C3380CC4-5D6E-409C-BE32-E72D297353CC}">
              <c16:uniqueId val="{00000002-8C07-4BA2-9760-D765BE2851BB}"/>
            </c:ext>
          </c:extLst>
        </c:ser>
        <c:ser>
          <c:idx val="3"/>
          <c:order val="3"/>
          <c:tx>
            <c:strRef>
              <c:f>n!$Y$4</c:f>
              <c:strCache>
                <c:ptCount val="1"/>
                <c:pt idx="0">
                  <c:v>h(4)</c:v>
                </c:pt>
              </c:strCache>
            </c:strRef>
          </c:tx>
          <c:spPr>
            <a:ln w="38100">
              <a:solidFill>
                <a:srgbClr val="FF6600"/>
              </a:solidFill>
              <a:prstDash val="solid"/>
            </a:ln>
          </c:spPr>
          <c:marker>
            <c:symbol val="none"/>
          </c:marker>
          <c:xVal>
            <c:numRef>
              <c:f>n!$U$5:$U$21</c:f>
              <c:numCache>
                <c:formatCode>General</c:formatCode>
                <c:ptCount val="17"/>
                <c:pt idx="0">
                  <c:v>0</c:v>
                </c:pt>
                <c:pt idx="1">
                  <c:v>680</c:v>
                </c:pt>
                <c:pt idx="2">
                  <c:v>680.00000999999997</c:v>
                </c:pt>
                <c:pt idx="3">
                  <c:v>1000</c:v>
                </c:pt>
                <c:pt idx="4">
                  <c:v>1000.00001</c:v>
                </c:pt>
                <c:pt idx="5">
                  <c:v>1020</c:v>
                </c:pt>
                <c:pt idx="6">
                  <c:v>1020.00001</c:v>
                </c:pt>
                <c:pt idx="7">
                  <c:v>1030</c:v>
                </c:pt>
                <c:pt idx="8">
                  <c:v>1030.00001</c:v>
                </c:pt>
                <c:pt idx="9">
                  <c:v>2310</c:v>
                </c:pt>
                <c:pt idx="10">
                  <c:v>2310.0000100000002</c:v>
                </c:pt>
                <c:pt idx="11">
                  <c:v>2350</c:v>
                </c:pt>
                <c:pt idx="12">
                  <c:v>2350.0000100000002</c:v>
                </c:pt>
                <c:pt idx="13">
                  <c:v>2510</c:v>
                </c:pt>
                <c:pt idx="14">
                  <c:v>2510.0000100000002</c:v>
                </c:pt>
                <c:pt idx="15">
                  <c:v>2590</c:v>
                </c:pt>
                <c:pt idx="16">
                  <c:v>2590.0000100000002</c:v>
                </c:pt>
              </c:numCache>
            </c:numRef>
          </c:xVal>
          <c:yVal>
            <c:numRef>
              <c:f>n!$Y$5:$Y$21</c:f>
              <c:numCache>
                <c:formatCode>General</c:formatCode>
                <c:ptCount val="17"/>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0</c:v>
                </c:pt>
              </c:numCache>
            </c:numRef>
          </c:yVal>
          <c:smooth val="0"/>
          <c:extLst>
            <c:ext xmlns:c16="http://schemas.microsoft.com/office/drawing/2014/chart" uri="{C3380CC4-5D6E-409C-BE32-E72D297353CC}">
              <c16:uniqueId val="{00000003-8C07-4BA2-9760-D765BE2851BB}"/>
            </c:ext>
          </c:extLst>
        </c:ser>
        <c:ser>
          <c:idx val="4"/>
          <c:order val="4"/>
          <c:tx>
            <c:strRef>
              <c:f>n!$Z$4</c:f>
              <c:strCache>
                <c:ptCount val="1"/>
                <c:pt idx="0">
                  <c:v>h(5)</c:v>
                </c:pt>
              </c:strCache>
            </c:strRef>
          </c:tx>
          <c:spPr>
            <a:ln w="38100">
              <a:solidFill>
                <a:srgbClr val="808000"/>
              </a:solidFill>
              <a:prstDash val="solid"/>
            </a:ln>
          </c:spPr>
          <c:marker>
            <c:symbol val="none"/>
          </c:marker>
          <c:xVal>
            <c:numRef>
              <c:f>n!$U$5:$U$21</c:f>
              <c:numCache>
                <c:formatCode>General</c:formatCode>
                <c:ptCount val="17"/>
                <c:pt idx="0">
                  <c:v>0</c:v>
                </c:pt>
                <c:pt idx="1">
                  <c:v>680</c:v>
                </c:pt>
                <c:pt idx="2">
                  <c:v>680.00000999999997</c:v>
                </c:pt>
                <c:pt idx="3">
                  <c:v>1000</c:v>
                </c:pt>
                <c:pt idx="4">
                  <c:v>1000.00001</c:v>
                </c:pt>
                <c:pt idx="5">
                  <c:v>1020</c:v>
                </c:pt>
                <c:pt idx="6">
                  <c:v>1020.00001</c:v>
                </c:pt>
                <c:pt idx="7">
                  <c:v>1030</c:v>
                </c:pt>
                <c:pt idx="8">
                  <c:v>1030.00001</c:v>
                </c:pt>
                <c:pt idx="9">
                  <c:v>2310</c:v>
                </c:pt>
                <c:pt idx="10">
                  <c:v>2310.0000100000002</c:v>
                </c:pt>
                <c:pt idx="11">
                  <c:v>2350</c:v>
                </c:pt>
                <c:pt idx="12">
                  <c:v>2350.0000100000002</c:v>
                </c:pt>
                <c:pt idx="13">
                  <c:v>2510</c:v>
                </c:pt>
                <c:pt idx="14">
                  <c:v>2510.0000100000002</c:v>
                </c:pt>
                <c:pt idx="15">
                  <c:v>2590</c:v>
                </c:pt>
                <c:pt idx="16">
                  <c:v>2590.0000100000002</c:v>
                </c:pt>
              </c:numCache>
            </c:numRef>
          </c:xVal>
          <c:yVal>
            <c:numRef>
              <c:f>n!$Z$5:$Z$21</c:f>
              <c:numCache>
                <c:formatCode>General</c:formatCode>
                <c:ptCount val="17"/>
                <c:pt idx="0">
                  <c:v>40</c:v>
                </c:pt>
                <c:pt idx="1">
                  <c:v>40</c:v>
                </c:pt>
                <c:pt idx="2">
                  <c:v>40</c:v>
                </c:pt>
                <c:pt idx="3">
                  <c:v>40</c:v>
                </c:pt>
                <c:pt idx="4">
                  <c:v>40</c:v>
                </c:pt>
                <c:pt idx="5">
                  <c:v>40</c:v>
                </c:pt>
                <c:pt idx="6">
                  <c:v>40</c:v>
                </c:pt>
                <c:pt idx="7">
                  <c:v>40</c:v>
                </c:pt>
                <c:pt idx="8">
                  <c:v>40</c:v>
                </c:pt>
                <c:pt idx="9">
                  <c:v>40</c:v>
                </c:pt>
                <c:pt idx="10">
                  <c:v>40</c:v>
                </c:pt>
                <c:pt idx="11">
                  <c:v>40</c:v>
                </c:pt>
                <c:pt idx="12">
                  <c:v>40</c:v>
                </c:pt>
                <c:pt idx="13">
                  <c:v>40</c:v>
                </c:pt>
                <c:pt idx="14">
                  <c:v>0</c:v>
                </c:pt>
                <c:pt idx="15">
                  <c:v>0</c:v>
                </c:pt>
                <c:pt idx="16">
                  <c:v>0</c:v>
                </c:pt>
              </c:numCache>
            </c:numRef>
          </c:yVal>
          <c:smooth val="0"/>
          <c:extLst>
            <c:ext xmlns:c16="http://schemas.microsoft.com/office/drawing/2014/chart" uri="{C3380CC4-5D6E-409C-BE32-E72D297353CC}">
              <c16:uniqueId val="{00000004-8C07-4BA2-9760-D765BE2851BB}"/>
            </c:ext>
          </c:extLst>
        </c:ser>
        <c:ser>
          <c:idx val="5"/>
          <c:order val="5"/>
          <c:tx>
            <c:strRef>
              <c:f>n!$AA$4</c:f>
              <c:strCache>
                <c:ptCount val="1"/>
                <c:pt idx="0">
                  <c:v>h(6)</c:v>
                </c:pt>
              </c:strCache>
            </c:strRef>
          </c:tx>
          <c:spPr>
            <a:ln w="38100">
              <a:solidFill>
                <a:srgbClr val="808080"/>
              </a:solidFill>
              <a:prstDash val="solid"/>
            </a:ln>
          </c:spPr>
          <c:marker>
            <c:symbol val="none"/>
          </c:marker>
          <c:xVal>
            <c:numRef>
              <c:f>n!$U$5:$U$21</c:f>
              <c:numCache>
                <c:formatCode>General</c:formatCode>
                <c:ptCount val="17"/>
                <c:pt idx="0">
                  <c:v>0</c:v>
                </c:pt>
                <c:pt idx="1">
                  <c:v>680</c:v>
                </c:pt>
                <c:pt idx="2">
                  <c:v>680.00000999999997</c:v>
                </c:pt>
                <c:pt idx="3">
                  <c:v>1000</c:v>
                </c:pt>
                <c:pt idx="4">
                  <c:v>1000.00001</c:v>
                </c:pt>
                <c:pt idx="5">
                  <c:v>1020</c:v>
                </c:pt>
                <c:pt idx="6">
                  <c:v>1020.00001</c:v>
                </c:pt>
                <c:pt idx="7">
                  <c:v>1030</c:v>
                </c:pt>
                <c:pt idx="8">
                  <c:v>1030.00001</c:v>
                </c:pt>
                <c:pt idx="9">
                  <c:v>2310</c:v>
                </c:pt>
                <c:pt idx="10">
                  <c:v>2310.0000100000002</c:v>
                </c:pt>
                <c:pt idx="11">
                  <c:v>2350</c:v>
                </c:pt>
                <c:pt idx="12">
                  <c:v>2350.0000100000002</c:v>
                </c:pt>
                <c:pt idx="13">
                  <c:v>2510</c:v>
                </c:pt>
                <c:pt idx="14">
                  <c:v>2510.0000100000002</c:v>
                </c:pt>
                <c:pt idx="15">
                  <c:v>2590</c:v>
                </c:pt>
                <c:pt idx="16">
                  <c:v>2590.0000100000002</c:v>
                </c:pt>
              </c:numCache>
            </c:numRef>
          </c:xVal>
          <c:yVal>
            <c:numRef>
              <c:f>n!$AA$5:$AA$21</c:f>
              <c:numCache>
                <c:formatCode>General</c:formatCode>
                <c:ptCount val="17"/>
                <c:pt idx="0">
                  <c:v>95</c:v>
                </c:pt>
                <c:pt idx="1">
                  <c:v>95</c:v>
                </c:pt>
                <c:pt idx="2">
                  <c:v>95</c:v>
                </c:pt>
                <c:pt idx="3">
                  <c:v>95</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extLst>
            <c:ext xmlns:c16="http://schemas.microsoft.com/office/drawing/2014/chart" uri="{C3380CC4-5D6E-409C-BE32-E72D297353CC}">
              <c16:uniqueId val="{00000005-8C07-4BA2-9760-D765BE2851BB}"/>
            </c:ext>
          </c:extLst>
        </c:ser>
        <c:ser>
          <c:idx val="6"/>
          <c:order val="6"/>
          <c:tx>
            <c:strRef>
              <c:f>n!$AB$4</c:f>
              <c:strCache>
                <c:ptCount val="1"/>
                <c:pt idx="0">
                  <c:v>h(7)</c:v>
                </c:pt>
              </c:strCache>
            </c:strRef>
          </c:tx>
          <c:spPr>
            <a:ln w="38100">
              <a:solidFill>
                <a:srgbClr val="008080"/>
              </a:solidFill>
              <a:prstDash val="solid"/>
            </a:ln>
          </c:spPr>
          <c:marker>
            <c:symbol val="none"/>
          </c:marker>
          <c:xVal>
            <c:numRef>
              <c:f>n!$U$5:$U$21</c:f>
              <c:numCache>
                <c:formatCode>General</c:formatCode>
                <c:ptCount val="17"/>
                <c:pt idx="0">
                  <c:v>0</c:v>
                </c:pt>
                <c:pt idx="1">
                  <c:v>680</c:v>
                </c:pt>
                <c:pt idx="2">
                  <c:v>680.00000999999997</c:v>
                </c:pt>
                <c:pt idx="3">
                  <c:v>1000</c:v>
                </c:pt>
                <c:pt idx="4">
                  <c:v>1000.00001</c:v>
                </c:pt>
                <c:pt idx="5">
                  <c:v>1020</c:v>
                </c:pt>
                <c:pt idx="6">
                  <c:v>1020.00001</c:v>
                </c:pt>
                <c:pt idx="7">
                  <c:v>1030</c:v>
                </c:pt>
                <c:pt idx="8">
                  <c:v>1030.00001</c:v>
                </c:pt>
                <c:pt idx="9">
                  <c:v>2310</c:v>
                </c:pt>
                <c:pt idx="10">
                  <c:v>2310.0000100000002</c:v>
                </c:pt>
                <c:pt idx="11">
                  <c:v>2350</c:v>
                </c:pt>
                <c:pt idx="12">
                  <c:v>2350.0000100000002</c:v>
                </c:pt>
                <c:pt idx="13">
                  <c:v>2510</c:v>
                </c:pt>
                <c:pt idx="14">
                  <c:v>2510.0000100000002</c:v>
                </c:pt>
                <c:pt idx="15">
                  <c:v>2590</c:v>
                </c:pt>
                <c:pt idx="16">
                  <c:v>2590.0000100000002</c:v>
                </c:pt>
              </c:numCache>
            </c:numRef>
          </c:xVal>
          <c:yVal>
            <c:numRef>
              <c:f>n!$AB$5:$AB$21</c:f>
              <c:numCache>
                <c:formatCode>General</c:formatCode>
                <c:ptCount val="17"/>
                <c:pt idx="0">
                  <c:v>100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extLst>
            <c:ext xmlns:c16="http://schemas.microsoft.com/office/drawing/2014/chart" uri="{C3380CC4-5D6E-409C-BE32-E72D297353CC}">
              <c16:uniqueId val="{00000006-8C07-4BA2-9760-D765BE2851BB}"/>
            </c:ext>
          </c:extLst>
        </c:ser>
        <c:ser>
          <c:idx val="7"/>
          <c:order val="7"/>
          <c:tx>
            <c:strRef>
              <c:f>n!$AC$4</c:f>
              <c:strCache>
                <c:ptCount val="1"/>
                <c:pt idx="0">
                  <c:v>h(8)</c:v>
                </c:pt>
              </c:strCache>
            </c:strRef>
          </c:tx>
          <c:spPr>
            <a:ln w="38100">
              <a:solidFill>
                <a:srgbClr val="FFFF00"/>
              </a:solidFill>
              <a:prstDash val="solid"/>
            </a:ln>
          </c:spPr>
          <c:marker>
            <c:symbol val="none"/>
          </c:marker>
          <c:xVal>
            <c:numRef>
              <c:f>n!$U$5:$U$21</c:f>
              <c:numCache>
                <c:formatCode>General</c:formatCode>
                <c:ptCount val="17"/>
                <c:pt idx="0">
                  <c:v>0</c:v>
                </c:pt>
                <c:pt idx="1">
                  <c:v>680</c:v>
                </c:pt>
                <c:pt idx="2">
                  <c:v>680.00000999999997</c:v>
                </c:pt>
                <c:pt idx="3">
                  <c:v>1000</c:v>
                </c:pt>
                <c:pt idx="4">
                  <c:v>1000.00001</c:v>
                </c:pt>
                <c:pt idx="5">
                  <c:v>1020</c:v>
                </c:pt>
                <c:pt idx="6">
                  <c:v>1020.00001</c:v>
                </c:pt>
                <c:pt idx="7">
                  <c:v>1030</c:v>
                </c:pt>
                <c:pt idx="8">
                  <c:v>1030.00001</c:v>
                </c:pt>
                <c:pt idx="9">
                  <c:v>2310</c:v>
                </c:pt>
                <c:pt idx="10">
                  <c:v>2310.0000100000002</c:v>
                </c:pt>
                <c:pt idx="11">
                  <c:v>2350</c:v>
                </c:pt>
                <c:pt idx="12">
                  <c:v>2350.0000100000002</c:v>
                </c:pt>
                <c:pt idx="13">
                  <c:v>2510</c:v>
                </c:pt>
                <c:pt idx="14">
                  <c:v>2510.0000100000002</c:v>
                </c:pt>
                <c:pt idx="15">
                  <c:v>2590</c:v>
                </c:pt>
                <c:pt idx="16">
                  <c:v>2590.0000100000002</c:v>
                </c:pt>
              </c:numCache>
            </c:numRef>
          </c:xVal>
          <c:yVal>
            <c:numRef>
              <c:f>n!$AC$5:$AC$21</c:f>
              <c:numCache>
                <c:formatCode>General</c:formatCode>
                <c:ptCount val="17"/>
                <c:pt idx="0">
                  <c:v>50</c:v>
                </c:pt>
                <c:pt idx="1">
                  <c:v>50</c:v>
                </c:pt>
                <c:pt idx="2">
                  <c:v>50</c:v>
                </c:pt>
                <c:pt idx="3">
                  <c:v>50</c:v>
                </c:pt>
                <c:pt idx="4">
                  <c:v>50</c:v>
                </c:pt>
                <c:pt idx="5">
                  <c:v>50</c:v>
                </c:pt>
                <c:pt idx="6">
                  <c:v>50</c:v>
                </c:pt>
                <c:pt idx="7">
                  <c:v>50</c:v>
                </c:pt>
                <c:pt idx="8">
                  <c:v>50</c:v>
                </c:pt>
                <c:pt idx="9">
                  <c:v>50</c:v>
                </c:pt>
                <c:pt idx="10">
                  <c:v>0</c:v>
                </c:pt>
                <c:pt idx="11">
                  <c:v>0</c:v>
                </c:pt>
                <c:pt idx="12">
                  <c:v>0</c:v>
                </c:pt>
                <c:pt idx="13">
                  <c:v>0</c:v>
                </c:pt>
                <c:pt idx="14">
                  <c:v>0</c:v>
                </c:pt>
                <c:pt idx="15">
                  <c:v>0</c:v>
                </c:pt>
                <c:pt idx="16">
                  <c:v>0</c:v>
                </c:pt>
              </c:numCache>
            </c:numRef>
          </c:yVal>
          <c:smooth val="0"/>
          <c:extLst>
            <c:ext xmlns:c16="http://schemas.microsoft.com/office/drawing/2014/chart" uri="{C3380CC4-5D6E-409C-BE32-E72D297353CC}">
              <c16:uniqueId val="{00000007-8C07-4BA2-9760-D765BE2851BB}"/>
            </c:ext>
          </c:extLst>
        </c:ser>
        <c:dLbls>
          <c:showLegendKey val="0"/>
          <c:showVal val="0"/>
          <c:showCatName val="0"/>
          <c:showSerName val="0"/>
          <c:showPercent val="0"/>
          <c:showBubbleSize val="0"/>
        </c:dLbls>
        <c:axId val="574185024"/>
        <c:axId val="1"/>
      </c:scatterChart>
      <c:valAx>
        <c:axId val="574185024"/>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ファジィ測度値</a:t>
                </a:r>
              </a:p>
            </c:rich>
          </c:tx>
          <c:layout>
            <c:manualLayout>
              <c:xMode val="edge"/>
              <c:yMode val="edge"/>
              <c:x val="0.4375"/>
              <c:y val="0.8956055493063366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ja-JP"/>
          </a:p>
        </c:txPr>
        <c:crossAx val="1"/>
        <c:crosses val="autoZero"/>
        <c:crossBetween val="midCat"/>
      </c:valAx>
      <c:valAx>
        <c:axId val="1"/>
        <c:scaling>
          <c:orientation val="minMax"/>
        </c:scaling>
        <c:delete val="0"/>
        <c:axPos val="l"/>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入力値</a:t>
                </a:r>
              </a:p>
            </c:rich>
          </c:tx>
          <c:layout>
            <c:manualLayout>
              <c:xMode val="edge"/>
              <c:yMode val="edge"/>
              <c:x val="3.125E-2"/>
              <c:y val="0.4175829944333880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ja-JP"/>
          </a:p>
        </c:txPr>
        <c:crossAx val="574185024"/>
        <c:crosses val="autoZero"/>
        <c:crossBetween val="midCat"/>
      </c:valAx>
      <c:spPr>
        <a:noFill/>
        <a:ln w="25400">
          <a:noFill/>
        </a:ln>
      </c:spPr>
    </c:plotArea>
    <c:legend>
      <c:legendPos val="r"/>
      <c:layout>
        <c:manualLayout>
          <c:xMode val="edge"/>
          <c:yMode val="edge"/>
          <c:x val="0.857421875"/>
          <c:y val="2.197802197802198E-2"/>
          <c:w val="0.123046875"/>
          <c:h val="0.50824175824175821"/>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marker>
            <c:symbol val="none"/>
          </c:marker>
          <c:xVal>
            <c:numRef>
              <c:f>mfvalue!$G$4:$G$29</c:f>
              <c:numCache>
                <c:formatCode>General</c:formatCode>
                <c:ptCount val="26"/>
                <c:pt idx="0">
                  <c:v>-300</c:v>
                </c:pt>
                <c:pt idx="1">
                  <c:v>-200</c:v>
                </c:pt>
                <c:pt idx="2">
                  <c:v>-100</c:v>
                </c:pt>
                <c:pt idx="3">
                  <c:v>0</c:v>
                </c:pt>
                <c:pt idx="4">
                  <c:v>100</c:v>
                </c:pt>
                <c:pt idx="5">
                  <c:v>200</c:v>
                </c:pt>
                <c:pt idx="6">
                  <c:v>300</c:v>
                </c:pt>
                <c:pt idx="7">
                  <c:v>400</c:v>
                </c:pt>
                <c:pt idx="8">
                  <c:v>500</c:v>
                </c:pt>
                <c:pt idx="9">
                  <c:v>600</c:v>
                </c:pt>
                <c:pt idx="10">
                  <c:v>700</c:v>
                </c:pt>
                <c:pt idx="11">
                  <c:v>800</c:v>
                </c:pt>
                <c:pt idx="12">
                  <c:v>900</c:v>
                </c:pt>
                <c:pt idx="13">
                  <c:v>1000</c:v>
                </c:pt>
                <c:pt idx="14">
                  <c:v>1100</c:v>
                </c:pt>
                <c:pt idx="15">
                  <c:v>1200</c:v>
                </c:pt>
                <c:pt idx="16">
                  <c:v>1300</c:v>
                </c:pt>
                <c:pt idx="17">
                  <c:v>1400</c:v>
                </c:pt>
                <c:pt idx="18">
                  <c:v>1500</c:v>
                </c:pt>
                <c:pt idx="19">
                  <c:v>1600</c:v>
                </c:pt>
                <c:pt idx="20">
                  <c:v>1700</c:v>
                </c:pt>
                <c:pt idx="21">
                  <c:v>1800</c:v>
                </c:pt>
                <c:pt idx="22">
                  <c:v>1900</c:v>
                </c:pt>
                <c:pt idx="23">
                  <c:v>2000</c:v>
                </c:pt>
                <c:pt idx="24">
                  <c:v>2100</c:v>
                </c:pt>
                <c:pt idx="25">
                  <c:v>2200</c:v>
                </c:pt>
              </c:numCache>
            </c:numRef>
          </c:xVal>
          <c:yVal>
            <c:numRef>
              <c:f>mfvalue!$H$4:$H$29</c:f>
              <c:numCache>
                <c:formatCode>General</c:formatCode>
                <c:ptCount val="26"/>
                <c:pt idx="0">
                  <c:v>0</c:v>
                </c:pt>
                <c:pt idx="1">
                  <c:v>0</c:v>
                </c:pt>
                <c:pt idx="2">
                  <c:v>9.9999999999999992E-2</c:v>
                </c:pt>
                <c:pt idx="3">
                  <c:v>0.19999999999999998</c:v>
                </c:pt>
                <c:pt idx="4">
                  <c:v>0.3</c:v>
                </c:pt>
                <c:pt idx="5">
                  <c:v>0.39999999999999997</c:v>
                </c:pt>
                <c:pt idx="6">
                  <c:v>0.5</c:v>
                </c:pt>
                <c:pt idx="7">
                  <c:v>0.6</c:v>
                </c:pt>
                <c:pt idx="8">
                  <c:v>0.7</c:v>
                </c:pt>
                <c:pt idx="9">
                  <c:v>0.8</c:v>
                </c:pt>
                <c:pt idx="10">
                  <c:v>0.9</c:v>
                </c:pt>
                <c:pt idx="11">
                  <c:v>1</c:v>
                </c:pt>
                <c:pt idx="12">
                  <c:v>0.9</c:v>
                </c:pt>
                <c:pt idx="13">
                  <c:v>0.8</c:v>
                </c:pt>
                <c:pt idx="14">
                  <c:v>0.7</c:v>
                </c:pt>
                <c:pt idx="15">
                  <c:v>0.6</c:v>
                </c:pt>
                <c:pt idx="16">
                  <c:v>0.52500000000000002</c:v>
                </c:pt>
                <c:pt idx="17">
                  <c:v>0.44999999999999996</c:v>
                </c:pt>
                <c:pt idx="18">
                  <c:v>0.375</c:v>
                </c:pt>
                <c:pt idx="19">
                  <c:v>0.3</c:v>
                </c:pt>
                <c:pt idx="20">
                  <c:v>0.22499999999999998</c:v>
                </c:pt>
                <c:pt idx="21">
                  <c:v>0.15000000000000002</c:v>
                </c:pt>
                <c:pt idx="22">
                  <c:v>7.4999999999999956E-2</c:v>
                </c:pt>
                <c:pt idx="23">
                  <c:v>0</c:v>
                </c:pt>
                <c:pt idx="24">
                  <c:v>0</c:v>
                </c:pt>
                <c:pt idx="25">
                  <c:v>0</c:v>
                </c:pt>
              </c:numCache>
            </c:numRef>
          </c:yVal>
          <c:smooth val="0"/>
          <c:extLst>
            <c:ext xmlns:c16="http://schemas.microsoft.com/office/drawing/2014/chart" uri="{C3380CC4-5D6E-409C-BE32-E72D297353CC}">
              <c16:uniqueId val="{00000000-C6A8-4511-86E7-0D6927A693EE}"/>
            </c:ext>
          </c:extLst>
        </c:ser>
        <c:dLbls>
          <c:showLegendKey val="0"/>
          <c:showVal val="0"/>
          <c:showCatName val="0"/>
          <c:showSerName val="0"/>
          <c:showPercent val="0"/>
          <c:showBubbleSize val="0"/>
        </c:dLbls>
        <c:axId val="574177808"/>
        <c:axId val="1"/>
      </c:scatterChart>
      <c:valAx>
        <c:axId val="5741778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crossBetween val="midCat"/>
      </c:valAx>
      <c:valAx>
        <c:axId val="1"/>
        <c:scaling>
          <c:orientation val="minMax"/>
          <c:max val="1"/>
          <c:min val="0"/>
        </c:scaling>
        <c:delete val="0"/>
        <c:axPos val="l"/>
        <c:majorGridlines/>
        <c:numFmt formatCode="General" sourceLinked="1"/>
        <c:majorTickMark val="out"/>
        <c:minorTickMark val="none"/>
        <c:tickLblPos val="nextTo"/>
        <c:crossAx val="574177808"/>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marker>
            <c:symbol val="none"/>
          </c:marker>
          <c:xVal>
            <c:numRef>
              <c:f>cont_eval!$G$4:$G$21</c:f>
              <c:numCache>
                <c:formatCode>General</c:formatCode>
                <c:ptCount val="18"/>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numCache>
            </c:numRef>
          </c:xVal>
          <c:yVal>
            <c:numRef>
              <c:f>cont_eval!$H$4:$H$21</c:f>
              <c:numCache>
                <c:formatCode>General</c:formatCode>
                <c:ptCount val="18"/>
                <c:pt idx="0">
                  <c:v>0</c:v>
                </c:pt>
                <c:pt idx="1">
                  <c:v>0</c:v>
                </c:pt>
                <c:pt idx="2">
                  <c:v>0</c:v>
                </c:pt>
                <c:pt idx="3">
                  <c:v>0</c:v>
                </c:pt>
                <c:pt idx="4">
                  <c:v>0.12</c:v>
                </c:pt>
                <c:pt idx="5">
                  <c:v>0.24</c:v>
                </c:pt>
                <c:pt idx="6">
                  <c:v>0.36</c:v>
                </c:pt>
                <c:pt idx="7">
                  <c:v>0.48</c:v>
                </c:pt>
                <c:pt idx="8">
                  <c:v>0.6</c:v>
                </c:pt>
                <c:pt idx="9">
                  <c:v>0.8</c:v>
                </c:pt>
                <c:pt idx="10">
                  <c:v>1</c:v>
                </c:pt>
                <c:pt idx="11">
                  <c:v>0.8</c:v>
                </c:pt>
                <c:pt idx="12">
                  <c:v>0.6</c:v>
                </c:pt>
                <c:pt idx="13">
                  <c:v>0.39999999999999997</c:v>
                </c:pt>
                <c:pt idx="14">
                  <c:v>0.19999999999999996</c:v>
                </c:pt>
                <c:pt idx="15">
                  <c:v>0</c:v>
                </c:pt>
                <c:pt idx="16">
                  <c:v>0</c:v>
                </c:pt>
                <c:pt idx="17">
                  <c:v>0</c:v>
                </c:pt>
              </c:numCache>
            </c:numRef>
          </c:yVal>
          <c:smooth val="0"/>
          <c:extLst>
            <c:ext xmlns:c16="http://schemas.microsoft.com/office/drawing/2014/chart" uri="{C3380CC4-5D6E-409C-BE32-E72D297353CC}">
              <c16:uniqueId val="{00000000-6A07-4282-9355-BF0694F5A918}"/>
            </c:ext>
          </c:extLst>
        </c:ser>
        <c:dLbls>
          <c:showLegendKey val="0"/>
          <c:showVal val="0"/>
          <c:showCatName val="0"/>
          <c:showSerName val="0"/>
          <c:showPercent val="0"/>
          <c:showBubbleSize val="0"/>
        </c:dLbls>
        <c:axId val="574178792"/>
        <c:axId val="1"/>
      </c:scatterChart>
      <c:valAx>
        <c:axId val="5741787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crossBetween val="midCat"/>
      </c:valAx>
      <c:valAx>
        <c:axId val="1"/>
        <c:scaling>
          <c:orientation val="minMax"/>
          <c:max val="1"/>
          <c:min val="0"/>
        </c:scaling>
        <c:delete val="0"/>
        <c:axPos val="l"/>
        <c:majorGridlines/>
        <c:numFmt formatCode="General" sourceLinked="1"/>
        <c:majorTickMark val="out"/>
        <c:minorTickMark val="none"/>
        <c:tickLblPos val="nextTo"/>
        <c:crossAx val="5741787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619125</xdr:colOff>
      <xdr:row>12</xdr:row>
      <xdr:rowOff>95250</xdr:rowOff>
    </xdr:from>
    <xdr:to>
      <xdr:col>21</xdr:col>
      <xdr:colOff>504825</xdr:colOff>
      <xdr:row>30</xdr:row>
      <xdr:rowOff>19050</xdr:rowOff>
    </xdr:to>
    <xdr:graphicFrame macro="">
      <xdr:nvGraphicFramePr>
        <xdr:cNvPr id="140410" name="Chart 1">
          <a:extLst>
            <a:ext uri="{FF2B5EF4-FFF2-40B4-BE49-F238E27FC236}">
              <a16:creationId xmlns:a16="http://schemas.microsoft.com/office/drawing/2014/main" id="{00000000-0008-0000-0000-00007A2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266700</xdr:colOff>
      <xdr:row>11</xdr:row>
      <xdr:rowOff>57150</xdr:rowOff>
    </xdr:from>
    <xdr:to>
      <xdr:col>13</xdr:col>
      <xdr:colOff>390525</xdr:colOff>
      <xdr:row>29</xdr:row>
      <xdr:rowOff>28575</xdr:rowOff>
    </xdr:to>
    <xdr:graphicFrame macro="">
      <xdr:nvGraphicFramePr>
        <xdr:cNvPr id="140411" name="Chart 2">
          <a:extLst>
            <a:ext uri="{FF2B5EF4-FFF2-40B4-BE49-F238E27FC236}">
              <a16:creationId xmlns:a16="http://schemas.microsoft.com/office/drawing/2014/main" id="{00000000-0008-0000-0000-00007B2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1</xdr:row>
          <xdr:rowOff>161925</xdr:rowOff>
        </xdr:from>
        <xdr:to>
          <xdr:col>3</xdr:col>
          <xdr:colOff>0</xdr:colOff>
          <xdr:row>7</xdr:row>
          <xdr:rowOff>123825</xdr:rowOff>
        </xdr:to>
        <xdr:sp macro="" textlink="">
          <xdr:nvSpPr>
            <xdr:cNvPr id="140289" name="SpinButton1" hidden="1">
              <a:extLst>
                <a:ext uri="{63B3BB69-23CF-44E3-9099-C40C66FF867C}">
                  <a14:compatExt spid="_x0000_s140289"/>
                </a:ext>
                <a:ext uri="{FF2B5EF4-FFF2-40B4-BE49-F238E27FC236}">
                  <a16:creationId xmlns:a16="http://schemas.microsoft.com/office/drawing/2014/main" id="{00000000-0008-0000-0000-0000012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85725</xdr:colOff>
      <xdr:row>13</xdr:row>
      <xdr:rowOff>0</xdr:rowOff>
    </xdr:from>
    <xdr:to>
      <xdr:col>23</xdr:col>
      <xdr:colOff>285750</xdr:colOff>
      <xdr:row>28</xdr:row>
      <xdr:rowOff>85725</xdr:rowOff>
    </xdr:to>
    <xdr:graphicFrame macro="">
      <xdr:nvGraphicFramePr>
        <xdr:cNvPr id="521248" name="Chart 1">
          <a:extLst>
            <a:ext uri="{FF2B5EF4-FFF2-40B4-BE49-F238E27FC236}">
              <a16:creationId xmlns:a16="http://schemas.microsoft.com/office/drawing/2014/main" id="{00000000-0008-0000-0100-000020F4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314325</xdr:colOff>
      <xdr:row>9</xdr:row>
      <xdr:rowOff>123825</xdr:rowOff>
    </xdr:from>
    <xdr:to>
      <xdr:col>18</xdr:col>
      <xdr:colOff>523875</xdr:colOff>
      <xdr:row>22</xdr:row>
      <xdr:rowOff>9525</xdr:rowOff>
    </xdr:to>
    <xdr:graphicFrame macro="">
      <xdr:nvGraphicFramePr>
        <xdr:cNvPr id="519200" name="Chart 1">
          <a:extLst>
            <a:ext uri="{FF2B5EF4-FFF2-40B4-BE49-F238E27FC236}">
              <a16:creationId xmlns:a16="http://schemas.microsoft.com/office/drawing/2014/main" id="{00000000-0008-0000-0200-000020EC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13</xdr:row>
      <xdr:rowOff>19050</xdr:rowOff>
    </xdr:from>
    <xdr:to>
      <xdr:col>18</xdr:col>
      <xdr:colOff>504825</xdr:colOff>
      <xdr:row>28</xdr:row>
      <xdr:rowOff>57150</xdr:rowOff>
    </xdr:to>
    <xdr:graphicFrame macro="">
      <xdr:nvGraphicFramePr>
        <xdr:cNvPr id="517154" name="Chart 1">
          <a:extLst>
            <a:ext uri="{FF2B5EF4-FFF2-40B4-BE49-F238E27FC236}">
              <a16:creationId xmlns:a16="http://schemas.microsoft.com/office/drawing/2014/main" id="{00000000-0008-0000-0300-000022E4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285750</xdr:colOff>
      <xdr:row>6</xdr:row>
      <xdr:rowOff>9525</xdr:rowOff>
    </xdr:from>
    <xdr:to>
      <xdr:col>15</xdr:col>
      <xdr:colOff>57150</xdr:colOff>
      <xdr:row>22</xdr:row>
      <xdr:rowOff>9525</xdr:rowOff>
    </xdr:to>
    <xdr:graphicFrame macro="">
      <xdr:nvGraphicFramePr>
        <xdr:cNvPr id="704528" name="グラフ 1">
          <a:extLst>
            <a:ext uri="{FF2B5EF4-FFF2-40B4-BE49-F238E27FC236}">
              <a16:creationId xmlns:a16="http://schemas.microsoft.com/office/drawing/2014/main" id="{00000000-0008-0000-0800-000010C00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514350</xdr:colOff>
      <xdr:row>4</xdr:row>
      <xdr:rowOff>85725</xdr:rowOff>
    </xdr:from>
    <xdr:to>
      <xdr:col>15</xdr:col>
      <xdr:colOff>285750</xdr:colOff>
      <xdr:row>20</xdr:row>
      <xdr:rowOff>85725</xdr:rowOff>
    </xdr:to>
    <xdr:graphicFrame macro="">
      <xdr:nvGraphicFramePr>
        <xdr:cNvPr id="723982" name="グラフ 1">
          <a:extLst>
            <a:ext uri="{FF2B5EF4-FFF2-40B4-BE49-F238E27FC236}">
              <a16:creationId xmlns:a16="http://schemas.microsoft.com/office/drawing/2014/main" id="{00000000-0008-0000-0900-00000E0C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V28"/>
  <sheetViews>
    <sheetView workbookViewId="0">
      <selection activeCell="N38" sqref="N38"/>
    </sheetView>
  </sheetViews>
  <sheetFormatPr defaultRowHeight="13.5" x14ac:dyDescent="0.15"/>
  <cols>
    <col min="1" max="2" width="7.25" customWidth="1"/>
    <col min="3" max="3" width="1.875" customWidth="1"/>
    <col min="4" max="4" width="3.75" customWidth="1"/>
    <col min="5" max="5" width="4.125" customWidth="1"/>
    <col min="6" max="6" width="11.5" customWidth="1"/>
    <col min="7" max="7" width="6.375" customWidth="1"/>
    <col min="8" max="8" width="7.25" customWidth="1"/>
    <col min="9" max="9" width="2.25" customWidth="1"/>
    <col min="10" max="10" width="4" customWidth="1"/>
    <col min="11" max="11" width="3.375" customWidth="1"/>
    <col min="12" max="12" width="5.125" customWidth="1"/>
    <col min="13" max="13" width="3.875" customWidth="1"/>
    <col min="14" max="14" width="5.5" customWidth="1"/>
    <col min="15" max="15" width="6.375" customWidth="1"/>
    <col min="16" max="16" width="9.25" bestFit="1" customWidth="1"/>
    <col min="17" max="17" width="9.125" bestFit="1" customWidth="1"/>
    <col min="18" max="18" width="2" customWidth="1"/>
    <col min="19" max="19" width="10.375" customWidth="1"/>
    <col min="20" max="22" width="9.125" bestFit="1" customWidth="1"/>
  </cols>
  <sheetData>
    <row r="1" spans="1:22" x14ac:dyDescent="0.15">
      <c r="A1" t="s">
        <v>36</v>
      </c>
      <c r="B1">
        <v>10000</v>
      </c>
      <c r="C1" t="s">
        <v>37</v>
      </c>
      <c r="D1" t="s">
        <v>0</v>
      </c>
      <c r="E1">
        <f>lambdatoxi(B1)</f>
        <v>9.9004999875006248E-3</v>
      </c>
    </row>
    <row r="2" spans="1:22" ht="14.25" x14ac:dyDescent="0.15">
      <c r="A2" s="1" t="s">
        <v>35</v>
      </c>
      <c r="B2" s="9">
        <v>20</v>
      </c>
      <c r="S2" t="s">
        <v>17</v>
      </c>
      <c r="T2">
        <v>1</v>
      </c>
      <c r="U2">
        <v>2</v>
      </c>
      <c r="V2">
        <v>3</v>
      </c>
    </row>
    <row r="3" spans="1:22" ht="27" x14ac:dyDescent="0.15">
      <c r="A3" s="1" t="s">
        <v>2</v>
      </c>
      <c r="B3" s="17">
        <f>B2/100</f>
        <v>0.2</v>
      </c>
      <c r="D3" s="2" t="s">
        <v>18</v>
      </c>
      <c r="E3" s="2" t="s">
        <v>19</v>
      </c>
      <c r="F3" s="2" t="s">
        <v>1</v>
      </c>
      <c r="G3" s="2" t="s">
        <v>20</v>
      </c>
      <c r="H3" s="3" t="s">
        <v>21</v>
      </c>
      <c r="I3" s="4"/>
      <c r="J3" s="5" t="s">
        <v>18</v>
      </c>
      <c r="K3" s="5" t="s">
        <v>19</v>
      </c>
      <c r="L3" s="6" t="s">
        <v>22</v>
      </c>
      <c r="M3" s="5" t="s">
        <v>23</v>
      </c>
      <c r="N3" s="5" t="s">
        <v>24</v>
      </c>
      <c r="O3" s="5" t="s">
        <v>25</v>
      </c>
      <c r="P3" s="5" t="s">
        <v>26</v>
      </c>
      <c r="Q3" s="6" t="s">
        <v>27</v>
      </c>
      <c r="R3" s="4"/>
      <c r="S3" s="7" t="s">
        <v>26</v>
      </c>
      <c r="T3" s="7">
        <f>VLOOKUP(T2,$K$4:$Q$6,6,FALSE)</f>
        <v>1</v>
      </c>
      <c r="U3" s="7">
        <f>VLOOKUP(U2,$K$4:$Q$6,6,FALSE)</f>
        <v>0.2</v>
      </c>
      <c r="V3" s="7">
        <f>VLOOKUP(V2,$K$4:$Q$6,6,FALSE)</f>
        <v>3.9160070131213302E-2</v>
      </c>
    </row>
    <row r="4" spans="1:22" ht="14.25" x14ac:dyDescent="0.15">
      <c r="A4" s="17" t="s">
        <v>36</v>
      </c>
      <c r="B4" s="1">
        <f>xitolambda(B3)</f>
        <v>14.999999999999996</v>
      </c>
      <c r="D4" s="8">
        <f>RANK(H4,H$4:H$6)</f>
        <v>3</v>
      </c>
      <c r="E4" s="8">
        <v>1</v>
      </c>
      <c r="F4" s="9">
        <v>3</v>
      </c>
      <c r="G4" s="9">
        <v>30</v>
      </c>
      <c r="H4" s="7">
        <f>G4+0.00001*E4</f>
        <v>30.00001</v>
      </c>
      <c r="I4" s="4"/>
      <c r="J4" s="7">
        <v>1</v>
      </c>
      <c r="K4" s="7">
        <f>VLOOKUP($J4,$D$4:$H$6,2,FALSE)</f>
        <v>3</v>
      </c>
      <c r="L4" s="7">
        <f>VLOOKUP($J4,$D$4:$H$6,4,FALSE)</f>
        <v>100</v>
      </c>
      <c r="M4" s="7">
        <f>L4-L5</f>
        <v>50</v>
      </c>
      <c r="N4" s="7">
        <f>VLOOKUP($J4,$D$4:$H$6,3,FALSE)/SUM($F$4:$F$6)</f>
        <v>0.16666666666666666</v>
      </c>
      <c r="O4" s="7">
        <f>N4</f>
        <v>0.16666666666666666</v>
      </c>
      <c r="P4">
        <f>Phixi_trans($B$3, O4)</f>
        <v>3.9160070131213302E-2</v>
      </c>
      <c r="Q4" s="7">
        <f>M4*P4</f>
        <v>1.9580035065606651</v>
      </c>
      <c r="R4" s="4"/>
      <c r="S4" s="7" t="s">
        <v>28</v>
      </c>
      <c r="T4" s="7" t="s">
        <v>39</v>
      </c>
      <c r="U4" s="7" t="s">
        <v>40</v>
      </c>
      <c r="V4" s="7" t="s">
        <v>41</v>
      </c>
    </row>
    <row r="5" spans="1:22" ht="14.25" x14ac:dyDescent="0.15">
      <c r="A5" t="s">
        <v>29</v>
      </c>
      <c r="B5" t="s">
        <v>30</v>
      </c>
      <c r="D5" s="8">
        <f>RANK(H5,H$4:H$6)</f>
        <v>2</v>
      </c>
      <c r="E5" s="8">
        <v>2</v>
      </c>
      <c r="F5" s="9">
        <v>2</v>
      </c>
      <c r="G5" s="9">
        <v>50</v>
      </c>
      <c r="H5" s="7">
        <f>G5+0.00001*E5</f>
        <v>50.000019999999999</v>
      </c>
      <c r="I5" s="4"/>
      <c r="J5" s="7">
        <v>2</v>
      </c>
      <c r="K5" s="7">
        <f>VLOOKUP($J5,$D$4:$H$6,2,FALSE)</f>
        <v>2</v>
      </c>
      <c r="L5" s="7">
        <f>VLOOKUP($J5,$D$4:$H$6,4,FALSE)</f>
        <v>50</v>
      </c>
      <c r="M5" s="7">
        <f>L5-L6</f>
        <v>20</v>
      </c>
      <c r="N5" s="7">
        <f>VLOOKUP($J5,$D$4:$H$6,3,FALSE)/SUM($F$4:$F$6)</f>
        <v>0.33333333333333331</v>
      </c>
      <c r="O5" s="7">
        <f>O4 + N5</f>
        <v>0.5</v>
      </c>
      <c r="P5">
        <f>Phixi_trans($B$3, O5)</f>
        <v>0.2</v>
      </c>
      <c r="Q5" s="7">
        <f>M5*P5</f>
        <v>4</v>
      </c>
      <c r="R5" s="4"/>
      <c r="S5" s="7">
        <v>0</v>
      </c>
      <c r="T5" s="7">
        <f t="shared" ref="T5:T11" si="0">IF(T$3&gt;=$S5,$G$4,0)</f>
        <v>30</v>
      </c>
      <c r="U5" s="7">
        <f t="shared" ref="U5:U11" si="1">IF(U$3&gt;=$S5,$G$5,0)</f>
        <v>50</v>
      </c>
      <c r="V5" s="7">
        <f t="shared" ref="V5:V11" si="2">IF(V$3&gt;=$S5,$G$6,0)</f>
        <v>100</v>
      </c>
    </row>
    <row r="6" spans="1:22" ht="15" thickBot="1" x14ac:dyDescent="0.2">
      <c r="A6" s="15">
        <v>0</v>
      </c>
      <c r="B6" s="15">
        <f>Phixi_trans($B$3, A6)</f>
        <v>0</v>
      </c>
      <c r="D6" s="8">
        <f>RANK(H6,H$4:H$6)</f>
        <v>1</v>
      </c>
      <c r="E6" s="8">
        <v>3</v>
      </c>
      <c r="F6" s="9">
        <v>1</v>
      </c>
      <c r="G6" s="9">
        <v>100</v>
      </c>
      <c r="H6" s="7">
        <f>G6+0.00001*E6</f>
        <v>100.00003</v>
      </c>
      <c r="I6" s="4"/>
      <c r="J6" s="7">
        <v>3</v>
      </c>
      <c r="K6" s="7">
        <f>VLOOKUP($J6,$D$4:$H$6,2,FALSE)</f>
        <v>1</v>
      </c>
      <c r="L6" s="7">
        <f>VLOOKUP($J6,$D$4:$H$6,4,FALSE)</f>
        <v>30</v>
      </c>
      <c r="M6" s="7">
        <f>L6-L7</f>
        <v>30</v>
      </c>
      <c r="N6" s="7">
        <f>VLOOKUP($J6,$D$4:$H$6,3,FALSE)/SUM($F$4:$F$6)</f>
        <v>0.5</v>
      </c>
      <c r="O6" s="7">
        <f>O5+N6</f>
        <v>1</v>
      </c>
      <c r="P6">
        <f>Phixi_trans($B$3, O6)</f>
        <v>1</v>
      </c>
      <c r="Q6" s="10">
        <f>M6*P6</f>
        <v>30</v>
      </c>
      <c r="R6" s="4"/>
      <c r="S6" s="7">
        <f>P4</f>
        <v>3.9160070131213302E-2</v>
      </c>
      <c r="T6" s="7">
        <f t="shared" si="0"/>
        <v>30</v>
      </c>
      <c r="U6" s="7">
        <f t="shared" si="1"/>
        <v>50</v>
      </c>
      <c r="V6" s="7">
        <f t="shared" si="2"/>
        <v>100</v>
      </c>
    </row>
    <row r="7" spans="1:22" ht="15" thickTop="1" x14ac:dyDescent="0.15">
      <c r="A7" s="15">
        <f>1*10^(-20)</f>
        <v>9.9999999999999995E-21</v>
      </c>
      <c r="B7" s="15">
        <f t="shared" ref="B7:B28" si="3">Phixi_trans($B$3, A7)</f>
        <v>0</v>
      </c>
      <c r="D7" s="4"/>
      <c r="E7" s="14"/>
      <c r="F7" s="4"/>
      <c r="G7" s="4"/>
      <c r="H7" s="4"/>
      <c r="I7" s="4"/>
      <c r="J7" s="7"/>
      <c r="K7" s="7"/>
      <c r="L7" s="7">
        <v>0</v>
      </c>
      <c r="M7" s="7"/>
      <c r="N7" s="7"/>
      <c r="O7" s="7"/>
      <c r="P7" s="11" t="s">
        <v>31</v>
      </c>
      <c r="Q7" s="12">
        <f>SUM(Q4:Q6)</f>
        <v>35.958003506560665</v>
      </c>
      <c r="R7" s="4"/>
      <c r="S7" s="7">
        <f>S6+0.000000001+S6/100000</f>
        <v>3.9160462731914612E-2</v>
      </c>
      <c r="T7" s="7">
        <f t="shared" si="0"/>
        <v>30</v>
      </c>
      <c r="U7" s="7">
        <f t="shared" si="1"/>
        <v>50</v>
      </c>
      <c r="V7" s="7">
        <f t="shared" si="2"/>
        <v>0</v>
      </c>
    </row>
    <row r="8" spans="1:22" ht="14.25" x14ac:dyDescent="0.15">
      <c r="A8" s="15">
        <v>0.05</v>
      </c>
      <c r="B8" s="15">
        <f t="shared" si="3"/>
        <v>9.913223666469009E-3</v>
      </c>
      <c r="D8" s="4"/>
      <c r="E8" s="4"/>
      <c r="F8" s="18" t="s">
        <v>38</v>
      </c>
      <c r="G8" s="7">
        <f>c_int(B3,3,G4:G6,F4:F6)</f>
        <v>35.958003506560665</v>
      </c>
      <c r="I8" s="4"/>
      <c r="J8" s="4"/>
      <c r="K8" s="4"/>
      <c r="L8" s="4"/>
      <c r="M8" s="4"/>
      <c r="N8" s="4"/>
      <c r="O8" s="4"/>
      <c r="P8" s="13" t="s">
        <v>32</v>
      </c>
      <c r="Q8" s="4">
        <f>c_int($B$3,3,G4:G6,F4:F6)</f>
        <v>35.958003506560665</v>
      </c>
      <c r="R8" s="4"/>
      <c r="S8" s="7">
        <f>P5</f>
        <v>0.2</v>
      </c>
      <c r="T8" s="7">
        <f t="shared" si="0"/>
        <v>30</v>
      </c>
      <c r="U8" s="7">
        <f t="shared" si="1"/>
        <v>50</v>
      </c>
      <c r="V8" s="7">
        <f t="shared" si="2"/>
        <v>0</v>
      </c>
    </row>
    <row r="9" spans="1:22" ht="14.25" x14ac:dyDescent="0.15">
      <c r="A9" s="15">
        <f t="shared" ref="A9:A26" si="4">A8+0.05</f>
        <v>0.1</v>
      </c>
      <c r="B9" s="15">
        <f t="shared" si="3"/>
        <v>2.130052738485962E-2</v>
      </c>
      <c r="D9" s="4"/>
      <c r="E9" s="4"/>
      <c r="F9" s="4"/>
      <c r="G9" s="4"/>
      <c r="H9" s="4"/>
      <c r="I9" s="4"/>
      <c r="J9" s="4"/>
      <c r="K9" s="4"/>
      <c r="L9" s="4"/>
      <c r="M9" s="4"/>
      <c r="N9" s="4"/>
      <c r="O9" s="4"/>
      <c r="P9" s="4"/>
      <c r="Q9" s="4"/>
      <c r="R9" s="4"/>
      <c r="S9" s="7">
        <f>S8+0.000000001+S8/100000</f>
        <v>0.20000200100000001</v>
      </c>
      <c r="T9" s="7">
        <f t="shared" si="0"/>
        <v>30</v>
      </c>
      <c r="U9" s="7">
        <f t="shared" si="1"/>
        <v>0</v>
      </c>
      <c r="V9" s="7">
        <f t="shared" si="2"/>
        <v>0</v>
      </c>
    </row>
    <row r="10" spans="1:22" ht="14.25" x14ac:dyDescent="0.15">
      <c r="A10" s="15">
        <f t="shared" si="4"/>
        <v>0.15000000000000002</v>
      </c>
      <c r="B10" s="15">
        <f t="shared" si="3"/>
        <v>3.4381104434026553E-2</v>
      </c>
      <c r="D10" s="4"/>
      <c r="E10" s="4"/>
      <c r="F10" s="4"/>
      <c r="G10" s="4"/>
      <c r="H10" s="4"/>
      <c r="I10" s="4"/>
      <c r="J10" s="4"/>
      <c r="K10" s="4"/>
      <c r="L10" s="4"/>
      <c r="M10" s="4"/>
      <c r="N10" s="4"/>
      <c r="O10" s="4"/>
      <c r="P10" s="4"/>
      <c r="Q10" s="4"/>
      <c r="R10" s="4"/>
      <c r="S10" s="7">
        <f>P6</f>
        <v>1</v>
      </c>
      <c r="T10" s="7">
        <f t="shared" si="0"/>
        <v>30</v>
      </c>
      <c r="U10" s="7">
        <f t="shared" si="1"/>
        <v>0</v>
      </c>
      <c r="V10" s="7">
        <f t="shared" si="2"/>
        <v>0</v>
      </c>
    </row>
    <row r="11" spans="1:22" ht="14.25" x14ac:dyDescent="0.15">
      <c r="A11" s="15">
        <f t="shared" si="4"/>
        <v>0.2</v>
      </c>
      <c r="B11" s="15">
        <f t="shared" si="3"/>
        <v>4.9406741772816565E-2</v>
      </c>
      <c r="D11" s="4"/>
      <c r="E11" s="4"/>
      <c r="F11" s="4"/>
      <c r="G11" s="4"/>
      <c r="H11" s="4"/>
      <c r="I11" s="4"/>
      <c r="J11" s="4"/>
      <c r="K11" s="4"/>
      <c r="L11" s="4"/>
      <c r="M11" s="4"/>
      <c r="N11" s="4"/>
      <c r="O11" s="4"/>
      <c r="P11" s="4"/>
      <c r="Q11" s="4"/>
      <c r="R11" s="4"/>
      <c r="S11" s="7">
        <f>S10+S10/100000</f>
        <v>1.0000100000000001</v>
      </c>
      <c r="T11" s="7">
        <f t="shared" si="0"/>
        <v>0</v>
      </c>
      <c r="U11" s="7">
        <f t="shared" si="1"/>
        <v>0</v>
      </c>
      <c r="V11" s="7">
        <f t="shared" si="2"/>
        <v>0</v>
      </c>
    </row>
    <row r="12" spans="1:22" ht="14.25" x14ac:dyDescent="0.15">
      <c r="A12" s="15">
        <f t="shared" si="4"/>
        <v>0.25</v>
      </c>
      <c r="B12" s="15">
        <f t="shared" si="3"/>
        <v>6.666666666666668E-2</v>
      </c>
      <c r="D12" s="4"/>
      <c r="E12" s="4"/>
      <c r="F12" s="4"/>
      <c r="G12" s="4"/>
      <c r="H12" s="4"/>
      <c r="I12" s="4"/>
      <c r="J12" s="4"/>
      <c r="K12" s="4"/>
      <c r="L12" s="4"/>
      <c r="M12" s="4"/>
      <c r="N12" s="4"/>
      <c r="O12" s="4"/>
      <c r="P12" s="4"/>
      <c r="Q12" s="4"/>
      <c r="R12" s="4"/>
      <c r="S12" s="4"/>
      <c r="T12" s="4"/>
      <c r="U12" s="4"/>
      <c r="V12" s="4"/>
    </row>
    <row r="13" spans="1:22" x14ac:dyDescent="0.15">
      <c r="A13" s="15">
        <f t="shared" si="4"/>
        <v>0.3</v>
      </c>
      <c r="B13" s="15">
        <f t="shared" si="3"/>
        <v>8.6493113999604673E-2</v>
      </c>
    </row>
    <row r="14" spans="1:22" x14ac:dyDescent="0.15">
      <c r="A14" s="15">
        <f t="shared" si="4"/>
        <v>0.35</v>
      </c>
      <c r="B14" s="15">
        <f t="shared" si="3"/>
        <v>0.10926772143638588</v>
      </c>
    </row>
    <row r="15" spans="1:22" x14ac:dyDescent="0.15">
      <c r="A15" s="15">
        <f t="shared" si="4"/>
        <v>0.39999999999999997</v>
      </c>
      <c r="B15" s="15">
        <f t="shared" si="3"/>
        <v>0.13542887553471974</v>
      </c>
    </row>
    <row r="16" spans="1:22" x14ac:dyDescent="0.15">
      <c r="A16" s="15">
        <f t="shared" si="4"/>
        <v>0.44999999999999996</v>
      </c>
      <c r="B16" s="15">
        <f t="shared" si="3"/>
        <v>0.16548015021229975</v>
      </c>
    </row>
    <row r="17" spans="1:2" x14ac:dyDescent="0.15">
      <c r="A17" s="15">
        <f t="shared" si="4"/>
        <v>0.49999999999999994</v>
      </c>
      <c r="B17" s="15">
        <f t="shared" si="3"/>
        <v>0.19999999999999998</v>
      </c>
    </row>
    <row r="18" spans="1:2" x14ac:dyDescent="0.15">
      <c r="A18" s="15">
        <f t="shared" si="4"/>
        <v>0.54999999999999993</v>
      </c>
      <c r="B18" s="15">
        <f t="shared" si="3"/>
        <v>0.23965289466587597</v>
      </c>
    </row>
    <row r="19" spans="1:2" x14ac:dyDescent="0.15">
      <c r="A19" s="15">
        <f t="shared" si="4"/>
        <v>0.6</v>
      </c>
      <c r="B19" s="15">
        <f t="shared" si="3"/>
        <v>0.28520210953943848</v>
      </c>
    </row>
    <row r="20" spans="1:2" x14ac:dyDescent="0.15">
      <c r="A20" s="15">
        <f t="shared" si="4"/>
        <v>0.65</v>
      </c>
      <c r="B20" s="15">
        <f t="shared" si="3"/>
        <v>0.3375244177361062</v>
      </c>
    </row>
    <row r="21" spans="1:2" x14ac:dyDescent="0.15">
      <c r="A21" s="15">
        <f t="shared" si="4"/>
        <v>0.70000000000000007</v>
      </c>
      <c r="B21" s="15">
        <f t="shared" si="3"/>
        <v>0.39762696709126627</v>
      </c>
    </row>
    <row r="22" spans="1:2" x14ac:dyDescent="0.15">
      <c r="A22" s="15">
        <f t="shared" si="4"/>
        <v>0.75000000000000011</v>
      </c>
      <c r="B22" s="15">
        <f t="shared" si="3"/>
        <v>0.4666666666666669</v>
      </c>
    </row>
    <row r="23" spans="1:2" x14ac:dyDescent="0.15">
      <c r="A23" s="15">
        <f t="shared" si="4"/>
        <v>0.80000000000000016</v>
      </c>
      <c r="B23" s="15">
        <f t="shared" si="3"/>
        <v>0.54597245599841893</v>
      </c>
    </row>
    <row r="24" spans="1:2" x14ac:dyDescent="0.15">
      <c r="A24" s="15">
        <f t="shared" si="4"/>
        <v>0.8500000000000002</v>
      </c>
      <c r="B24" s="15">
        <f t="shared" si="3"/>
        <v>0.63707088574554394</v>
      </c>
    </row>
    <row r="25" spans="1:2" x14ac:dyDescent="0.15">
      <c r="A25" s="15">
        <f t="shared" si="4"/>
        <v>0.90000000000000024</v>
      </c>
      <c r="B25" s="15">
        <f t="shared" si="3"/>
        <v>0.7417155021388796</v>
      </c>
    </row>
    <row r="26" spans="1:2" x14ac:dyDescent="0.15">
      <c r="A26" s="15">
        <f t="shared" si="4"/>
        <v>0.95000000000000029</v>
      </c>
      <c r="B26" s="15">
        <f t="shared" si="3"/>
        <v>0.86192060084919986</v>
      </c>
    </row>
    <row r="27" spans="1:2" x14ac:dyDescent="0.15">
      <c r="A27" s="15">
        <f>1-1*10^(-20)</f>
        <v>1</v>
      </c>
      <c r="B27" s="15">
        <f t="shared" si="3"/>
        <v>1</v>
      </c>
    </row>
    <row r="28" spans="1:2" x14ac:dyDescent="0.15">
      <c r="A28">
        <v>1</v>
      </c>
      <c r="B28" s="15">
        <f t="shared" si="3"/>
        <v>1</v>
      </c>
    </row>
  </sheetData>
  <phoneticPr fontId="2"/>
  <pageMargins left="0.78700000000000003" right="0.78700000000000003" top="0.98399999999999999" bottom="0.98399999999999999" header="0.5" footer="0.5"/>
  <pageSetup paperSize="9" orientation="portrait" copies="0" r:id="rId1"/>
  <headerFooter alignWithMargins="0"/>
  <drawing r:id="rId2"/>
  <legacyDrawing r:id="rId3"/>
  <controls>
    <mc:AlternateContent xmlns:mc="http://schemas.openxmlformats.org/markup-compatibility/2006">
      <mc:Choice Requires="x14">
        <control shapeId="140289" r:id="rId4" name="SpinButton1">
          <controlPr defaultSize="0" autoLine="0" linkedCell="B2" r:id="rId5">
            <anchor moveWithCells="1">
              <from>
                <xdr:col>2</xdr:col>
                <xdr:colOff>9525</xdr:colOff>
                <xdr:row>1</xdr:row>
                <xdr:rowOff>161925</xdr:rowOff>
              </from>
              <to>
                <xdr:col>3</xdr:col>
                <xdr:colOff>0</xdr:colOff>
                <xdr:row>7</xdr:row>
                <xdr:rowOff>123825</xdr:rowOff>
              </to>
            </anchor>
          </controlPr>
        </control>
      </mc:Choice>
      <mc:Fallback>
        <control shapeId="140289" r:id="rId4" name="SpinButton1"/>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B2:H21"/>
  <sheetViews>
    <sheetView workbookViewId="0">
      <selection activeCell="C22" sqref="C22"/>
    </sheetView>
  </sheetViews>
  <sheetFormatPr defaultRowHeight="13.5" x14ac:dyDescent="0.15"/>
  <cols>
    <col min="2" max="2" width="12.75" customWidth="1"/>
  </cols>
  <sheetData>
    <row r="2" spans="2:8" x14ac:dyDescent="0.15">
      <c r="G2" t="s">
        <v>16</v>
      </c>
    </row>
    <row r="3" spans="2:8" x14ac:dyDescent="0.15">
      <c r="B3" t="s">
        <v>119</v>
      </c>
      <c r="C3" t="s">
        <v>118</v>
      </c>
      <c r="G3" t="s">
        <v>123</v>
      </c>
    </row>
    <row r="4" spans="2:8" x14ac:dyDescent="0.15">
      <c r="B4" s="1">
        <v>0.3</v>
      </c>
      <c r="C4" s="1">
        <v>0</v>
      </c>
      <c r="G4" s="1">
        <v>0</v>
      </c>
      <c r="H4" s="1">
        <f>cont_eval(G4,$C$12,$B$4:$C$8)</f>
        <v>0</v>
      </c>
    </row>
    <row r="5" spans="2:8" x14ac:dyDescent="0.15">
      <c r="B5" s="1">
        <v>0.8</v>
      </c>
      <c r="C5" s="1">
        <v>0.6</v>
      </c>
      <c r="G5" s="1">
        <f>G4+50</f>
        <v>50</v>
      </c>
      <c r="H5" s="1">
        <f t="shared" ref="H5:H21" si="0">cont_eval(G5,$C$12,$B$4:$C$8)</f>
        <v>0</v>
      </c>
    </row>
    <row r="6" spans="2:8" x14ac:dyDescent="0.15">
      <c r="B6" s="1">
        <v>1</v>
      </c>
      <c r="C6" s="1">
        <v>1</v>
      </c>
      <c r="G6" s="1">
        <f t="shared" ref="G6:G21" si="1">G5+50</f>
        <v>100</v>
      </c>
      <c r="H6" s="1">
        <f t="shared" si="0"/>
        <v>0</v>
      </c>
    </row>
    <row r="7" spans="2:8" x14ac:dyDescent="0.15">
      <c r="B7" s="1">
        <v>1.2</v>
      </c>
      <c r="C7" s="1">
        <v>0.6</v>
      </c>
      <c r="G7" s="1">
        <f t="shared" si="1"/>
        <v>150</v>
      </c>
      <c r="H7" s="1">
        <f t="shared" si="0"/>
        <v>0</v>
      </c>
    </row>
    <row r="8" spans="2:8" x14ac:dyDescent="0.15">
      <c r="B8" s="1">
        <v>1.5</v>
      </c>
      <c r="C8" s="1">
        <v>0</v>
      </c>
      <c r="G8" s="1">
        <f t="shared" si="1"/>
        <v>200</v>
      </c>
      <c r="H8" s="1">
        <f t="shared" si="0"/>
        <v>0.12</v>
      </c>
    </row>
    <row r="9" spans="2:8" x14ac:dyDescent="0.15">
      <c r="G9" s="1">
        <f t="shared" si="1"/>
        <v>250</v>
      </c>
      <c r="H9" s="1">
        <f t="shared" si="0"/>
        <v>0.24</v>
      </c>
    </row>
    <row r="10" spans="2:8" x14ac:dyDescent="0.15">
      <c r="G10" s="1">
        <f t="shared" si="1"/>
        <v>300</v>
      </c>
      <c r="H10" s="1">
        <f t="shared" si="0"/>
        <v>0.36</v>
      </c>
    </row>
    <row r="11" spans="2:8" x14ac:dyDescent="0.15">
      <c r="G11" s="1">
        <f t="shared" si="1"/>
        <v>350</v>
      </c>
      <c r="H11" s="1">
        <f t="shared" si="0"/>
        <v>0.48</v>
      </c>
    </row>
    <row r="12" spans="2:8" x14ac:dyDescent="0.15">
      <c r="B12" s="1" t="s">
        <v>120</v>
      </c>
      <c r="C12" s="27">
        <v>500</v>
      </c>
      <c r="G12" s="1">
        <f t="shared" si="1"/>
        <v>400</v>
      </c>
      <c r="H12" s="1">
        <f t="shared" si="0"/>
        <v>0.6</v>
      </c>
    </row>
    <row r="13" spans="2:8" x14ac:dyDescent="0.15">
      <c r="B13" s="1" t="s">
        <v>121</v>
      </c>
      <c r="C13" s="27">
        <v>600</v>
      </c>
      <c r="G13" s="1">
        <f t="shared" si="1"/>
        <v>450</v>
      </c>
      <c r="H13" s="1">
        <f t="shared" si="0"/>
        <v>0.8</v>
      </c>
    </row>
    <row r="14" spans="2:8" x14ac:dyDescent="0.15">
      <c r="G14" s="1">
        <f t="shared" si="1"/>
        <v>500</v>
      </c>
      <c r="H14" s="1">
        <f t="shared" si="0"/>
        <v>1</v>
      </c>
    </row>
    <row r="15" spans="2:8" x14ac:dyDescent="0.15">
      <c r="B15" s="1" t="s">
        <v>122</v>
      </c>
      <c r="C15" s="1">
        <f>cont_eval($C$13,$C$12,$B$4:$C$8)</f>
        <v>0.6</v>
      </c>
      <c r="G15" s="1">
        <f t="shared" si="1"/>
        <v>550</v>
      </c>
      <c r="H15" s="1">
        <f t="shared" si="0"/>
        <v>0.8</v>
      </c>
    </row>
    <row r="16" spans="2:8" x14ac:dyDescent="0.15">
      <c r="G16" s="1">
        <f t="shared" si="1"/>
        <v>600</v>
      </c>
      <c r="H16" s="1">
        <f t="shared" si="0"/>
        <v>0.6</v>
      </c>
    </row>
    <row r="17" spans="7:8" x14ac:dyDescent="0.15">
      <c r="G17" s="1">
        <f t="shared" si="1"/>
        <v>650</v>
      </c>
      <c r="H17" s="1">
        <f t="shared" si="0"/>
        <v>0.39999999999999997</v>
      </c>
    </row>
    <row r="18" spans="7:8" x14ac:dyDescent="0.15">
      <c r="G18" s="1">
        <f t="shared" si="1"/>
        <v>700</v>
      </c>
      <c r="H18" s="1">
        <f t="shared" si="0"/>
        <v>0.19999999999999996</v>
      </c>
    </row>
    <row r="19" spans="7:8" x14ac:dyDescent="0.15">
      <c r="G19" s="1">
        <f t="shared" si="1"/>
        <v>750</v>
      </c>
      <c r="H19" s="1">
        <f t="shared" si="0"/>
        <v>0</v>
      </c>
    </row>
    <row r="20" spans="7:8" x14ac:dyDescent="0.15">
      <c r="G20" s="1">
        <f t="shared" si="1"/>
        <v>800</v>
      </c>
      <c r="H20" s="1">
        <f t="shared" si="0"/>
        <v>0</v>
      </c>
    </row>
    <row r="21" spans="7:8" x14ac:dyDescent="0.15">
      <c r="G21" s="1">
        <f t="shared" si="1"/>
        <v>850</v>
      </c>
      <c r="H21" s="1">
        <f t="shared" si="0"/>
        <v>0</v>
      </c>
    </row>
  </sheetData>
  <phoneticPr fontId="2"/>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B3:H17"/>
  <sheetViews>
    <sheetView workbookViewId="0">
      <selection activeCell="I19" sqref="I19"/>
    </sheetView>
  </sheetViews>
  <sheetFormatPr defaultRowHeight="13.5" x14ac:dyDescent="0.15"/>
  <sheetData>
    <row r="3" spans="2:8" x14ac:dyDescent="0.15">
      <c r="B3" s="1" t="s">
        <v>124</v>
      </c>
      <c r="C3" s="1" t="s">
        <v>125</v>
      </c>
      <c r="D3" s="1" t="s">
        <v>126</v>
      </c>
      <c r="E3" s="1" t="s">
        <v>127</v>
      </c>
      <c r="F3" s="1" t="s">
        <v>128</v>
      </c>
      <c r="G3" s="1" t="s">
        <v>129</v>
      </c>
      <c r="H3" s="35" t="s">
        <v>132</v>
      </c>
    </row>
    <row r="4" spans="2:8" x14ac:dyDescent="0.15">
      <c r="B4" s="1" t="s">
        <v>125</v>
      </c>
      <c r="C4" s="27">
        <v>0.9</v>
      </c>
      <c r="D4" s="27">
        <v>0.3</v>
      </c>
      <c r="E4" s="27">
        <v>0.4</v>
      </c>
      <c r="F4" s="27">
        <v>0.3</v>
      </c>
      <c r="G4" s="27">
        <v>0.3</v>
      </c>
    </row>
    <row r="5" spans="2:8" x14ac:dyDescent="0.15">
      <c r="B5" s="1" t="s">
        <v>126</v>
      </c>
      <c r="C5" s="27">
        <v>0.3</v>
      </c>
      <c r="D5" s="27">
        <v>0.9</v>
      </c>
      <c r="E5" s="27">
        <v>0.5</v>
      </c>
      <c r="F5" s="27">
        <v>0.8</v>
      </c>
      <c r="G5" s="27">
        <v>0.2</v>
      </c>
    </row>
    <row r="6" spans="2:8" x14ac:dyDescent="0.15">
      <c r="B6" s="1" t="s">
        <v>127</v>
      </c>
      <c r="C6" s="27">
        <v>0.2</v>
      </c>
      <c r="D6" s="27">
        <v>0.4</v>
      </c>
      <c r="E6" s="27">
        <v>0.9</v>
      </c>
      <c r="F6" s="27">
        <v>0.7</v>
      </c>
      <c r="G6" s="27">
        <v>0.1</v>
      </c>
    </row>
    <row r="7" spans="2:8" x14ac:dyDescent="0.15">
      <c r="B7" s="1" t="s">
        <v>128</v>
      </c>
      <c r="C7" s="27">
        <v>0.3</v>
      </c>
      <c r="D7" s="27">
        <v>0.3</v>
      </c>
      <c r="E7" s="27">
        <v>0.2</v>
      </c>
      <c r="F7" s="27">
        <v>0.9</v>
      </c>
      <c r="G7" s="27">
        <v>0.4</v>
      </c>
    </row>
    <row r="8" spans="2:8" x14ac:dyDescent="0.15">
      <c r="B8" s="1" t="s">
        <v>129</v>
      </c>
      <c r="C8" s="27">
        <v>0.4</v>
      </c>
      <c r="D8" s="27">
        <v>0.7</v>
      </c>
      <c r="E8" s="27">
        <v>0.4</v>
      </c>
      <c r="F8" s="27">
        <v>0.5</v>
      </c>
      <c r="G8" s="27">
        <v>0.9</v>
      </c>
    </row>
    <row r="9" spans="2:8" x14ac:dyDescent="0.15">
      <c r="B9" s="35" t="s">
        <v>131</v>
      </c>
    </row>
    <row r="14" spans="2:8" x14ac:dyDescent="0.15">
      <c r="B14" s="1" t="s">
        <v>130</v>
      </c>
      <c r="C14" s="27" t="s">
        <v>128</v>
      </c>
    </row>
    <row r="15" spans="2:8" x14ac:dyDescent="0.15">
      <c r="B15" s="1" t="s">
        <v>123</v>
      </c>
      <c r="C15" s="27" t="s">
        <v>127</v>
      </c>
    </row>
    <row r="17" spans="2:3" x14ac:dyDescent="0.15">
      <c r="B17" s="1" t="s">
        <v>133</v>
      </c>
      <c r="C17" s="1">
        <f>descreate_eval(C15,C14,B3:G8,TRUE)</f>
        <v>0.2</v>
      </c>
    </row>
  </sheetData>
  <phoneticPr fontId="2"/>
  <dataValidations count="2">
    <dataValidation type="list" allowBlank="1" showInputMessage="1" showErrorMessage="1" sqref="C14" xr:uid="{00000000-0002-0000-0A00-000000000000}">
      <formula1>$B$4:$B$8</formula1>
    </dataValidation>
    <dataValidation type="list" allowBlank="1" showInputMessage="1" showErrorMessage="1" sqref="C15" xr:uid="{00000000-0002-0000-0A00-000001000000}">
      <formula1>$C$3:$G$3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B2:H13"/>
  <sheetViews>
    <sheetView workbookViewId="0">
      <selection activeCell="M19" sqref="M19"/>
    </sheetView>
  </sheetViews>
  <sheetFormatPr defaultRowHeight="13.5" x14ac:dyDescent="0.15"/>
  <sheetData>
    <row r="2" spans="2:8" x14ac:dyDescent="0.15">
      <c r="B2" t="s">
        <v>66</v>
      </c>
      <c r="C2">
        <v>3</v>
      </c>
    </row>
    <row r="5" spans="2:8" x14ac:dyDescent="0.15">
      <c r="B5" t="s">
        <v>92</v>
      </c>
      <c r="C5" t="s">
        <v>49</v>
      </c>
      <c r="D5" t="s">
        <v>46</v>
      </c>
      <c r="F5" t="s">
        <v>134</v>
      </c>
      <c r="H5" t="s">
        <v>135</v>
      </c>
    </row>
    <row r="6" spans="2:8" x14ac:dyDescent="0.15">
      <c r="B6">
        <v>0</v>
      </c>
      <c r="C6" t="str">
        <f>vtoset($C$2,B6)</f>
        <v>{}</v>
      </c>
      <c r="D6">
        <v>0</v>
      </c>
      <c r="F6">
        <f>ex_mobius($C$2,B6,$D$6:$D$13)</f>
        <v>0</v>
      </c>
      <c r="H6">
        <f>ex_mobius_fm($C$2,B6,$F$6:$F$13)</f>
        <v>0</v>
      </c>
    </row>
    <row r="7" spans="2:8" x14ac:dyDescent="0.15">
      <c r="B7">
        <f>B6+1</f>
        <v>1</v>
      </c>
      <c r="C7" t="str">
        <f t="shared" ref="C7:C13" si="0">vtoset($C$2,B7)</f>
        <v>{1}</v>
      </c>
      <c r="D7">
        <v>0.2</v>
      </c>
      <c r="F7">
        <f>ex_mobius($C$2,B7,$D$6:$D$13)</f>
        <v>0.2</v>
      </c>
      <c r="H7">
        <f>ex_mobius_fm($C$2,B7,$F$6:$F$13)</f>
        <v>0.2</v>
      </c>
    </row>
    <row r="8" spans="2:8" x14ac:dyDescent="0.15">
      <c r="B8">
        <f t="shared" ref="B8:B13" si="1">B7+1</f>
        <v>2</v>
      </c>
      <c r="C8" t="str">
        <f t="shared" si="0"/>
        <v>{2}</v>
      </c>
      <c r="D8">
        <v>0.3</v>
      </c>
      <c r="F8">
        <f t="shared" ref="F8:F13" si="2">ex_mobius($C$2,B8,$D$6:$D$13)</f>
        <v>0.3</v>
      </c>
      <c r="H8">
        <f t="shared" ref="H8:H13" si="3">ex_mobius_fm($C$2,B8,$F$6:$F$13)</f>
        <v>0.3</v>
      </c>
    </row>
    <row r="9" spans="2:8" x14ac:dyDescent="0.15">
      <c r="B9">
        <f t="shared" si="1"/>
        <v>3</v>
      </c>
      <c r="C9" t="str">
        <f t="shared" si="0"/>
        <v>{1,2}</v>
      </c>
      <c r="D9">
        <v>0.4</v>
      </c>
      <c r="F9">
        <f t="shared" si="2"/>
        <v>-9.9999999999999978E-2</v>
      </c>
      <c r="H9">
        <f t="shared" si="3"/>
        <v>0.4</v>
      </c>
    </row>
    <row r="10" spans="2:8" x14ac:dyDescent="0.15">
      <c r="B10">
        <f t="shared" si="1"/>
        <v>4</v>
      </c>
      <c r="C10" t="str">
        <f t="shared" si="0"/>
        <v>{3}</v>
      </c>
      <c r="D10">
        <v>0.5</v>
      </c>
      <c r="F10">
        <f t="shared" si="2"/>
        <v>0.5</v>
      </c>
      <c r="H10">
        <f t="shared" si="3"/>
        <v>0.5</v>
      </c>
    </row>
    <row r="11" spans="2:8" x14ac:dyDescent="0.15">
      <c r="B11">
        <f t="shared" si="1"/>
        <v>5</v>
      </c>
      <c r="C11" t="str">
        <f t="shared" si="0"/>
        <v>{1,3}</v>
      </c>
      <c r="D11">
        <v>0.6</v>
      </c>
      <c r="F11">
        <f t="shared" si="2"/>
        <v>-9.9999999999999978E-2</v>
      </c>
      <c r="H11">
        <f t="shared" si="3"/>
        <v>0.6</v>
      </c>
    </row>
    <row r="12" spans="2:8" x14ac:dyDescent="0.15">
      <c r="B12">
        <f t="shared" si="1"/>
        <v>6</v>
      </c>
      <c r="C12" t="str">
        <f t="shared" si="0"/>
        <v>{2,3}</v>
      </c>
      <c r="D12">
        <v>0.8</v>
      </c>
      <c r="F12">
        <f t="shared" si="2"/>
        <v>0</v>
      </c>
      <c r="H12">
        <f t="shared" si="3"/>
        <v>0.8</v>
      </c>
    </row>
    <row r="13" spans="2:8" x14ac:dyDescent="0.15">
      <c r="B13">
        <f t="shared" si="1"/>
        <v>7</v>
      </c>
      <c r="C13" t="str">
        <f t="shared" si="0"/>
        <v>{1,2,3}</v>
      </c>
      <c r="D13">
        <v>1</v>
      </c>
      <c r="F13">
        <f t="shared" si="2"/>
        <v>0.19999999999999996</v>
      </c>
      <c r="H13">
        <f t="shared" si="3"/>
        <v>1</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W11"/>
  <sheetViews>
    <sheetView workbookViewId="0">
      <selection activeCell="B16" sqref="B16"/>
    </sheetView>
  </sheetViews>
  <sheetFormatPr defaultRowHeight="18" customHeight="1" x14ac:dyDescent="0.15"/>
  <cols>
    <col min="1" max="1" width="2.875" style="4" customWidth="1"/>
    <col min="2" max="2" width="2.75" style="4" customWidth="1"/>
    <col min="3" max="3" width="4.5" style="4" customWidth="1"/>
    <col min="4" max="4" width="5.625" style="4" hidden="1" customWidth="1"/>
    <col min="5" max="5" width="1.875" style="4" customWidth="1"/>
    <col min="6" max="6" width="3" style="4" customWidth="1"/>
    <col min="7" max="7" width="5.5" style="4" customWidth="1"/>
    <col min="8" max="8" width="4.625" style="4" customWidth="1"/>
    <col min="9" max="9" width="1.375" style="4" customWidth="1"/>
    <col min="10" max="10" width="2.625" style="4" customWidth="1"/>
    <col min="11" max="11" width="2.75" style="4" customWidth="1"/>
    <col min="12" max="12" width="3.625" style="4" customWidth="1"/>
    <col min="13" max="13" width="4.125" style="4" customWidth="1"/>
    <col min="14" max="15" width="3.5" style="4" customWidth="1"/>
    <col min="16" max="16" width="5.75" style="4" customWidth="1"/>
    <col min="17" max="17" width="4.75" style="4" customWidth="1"/>
    <col min="18" max="18" width="5.25" style="4" customWidth="1"/>
    <col min="19" max="19" width="2.25" style="4" customWidth="1"/>
    <col min="20" max="20" width="7.875" style="4" customWidth="1"/>
    <col min="21" max="21" width="5.125" style="4" customWidth="1"/>
    <col min="22" max="22" width="4.625" style="4" customWidth="1"/>
    <col min="23" max="23" width="4" style="4" customWidth="1"/>
    <col min="24" max="16384" width="9" style="4"/>
  </cols>
  <sheetData>
    <row r="1" spans="1:23" ht="18" customHeight="1" x14ac:dyDescent="0.15">
      <c r="A1" s="4" t="s">
        <v>42</v>
      </c>
      <c r="G1" s="4" t="s">
        <v>43</v>
      </c>
      <c r="T1" s="16" t="s">
        <v>44</v>
      </c>
      <c r="U1" s="7">
        <v>1</v>
      </c>
      <c r="V1" s="7">
        <f>U1+1</f>
        <v>2</v>
      </c>
      <c r="W1" s="7">
        <f>V1+1</f>
        <v>3</v>
      </c>
    </row>
    <row r="2" spans="1:23" ht="18" customHeight="1" x14ac:dyDescent="0.15">
      <c r="A2" s="14" t="s">
        <v>45</v>
      </c>
      <c r="F2" s="14" t="s">
        <v>46</v>
      </c>
      <c r="J2" s="14" t="s">
        <v>47</v>
      </c>
      <c r="T2" s="16" t="s">
        <v>73</v>
      </c>
      <c r="U2" s="7">
        <f>VLOOKUP(U1,$K$4:$R$6,7,FALSE)</f>
        <v>1</v>
      </c>
      <c r="V2" s="7">
        <f>VLOOKUP(V1,$K$4:$R$6,7,FALSE)</f>
        <v>0.3</v>
      </c>
      <c r="W2" s="7">
        <f>VLOOKUP(W1,$K$4:$R$6,7,FALSE)</f>
        <v>0.6</v>
      </c>
    </row>
    <row r="3" spans="1:23" ht="60.75" customHeight="1" x14ac:dyDescent="0.15">
      <c r="A3" s="2" t="s">
        <v>3</v>
      </c>
      <c r="B3" s="2" t="s">
        <v>4</v>
      </c>
      <c r="C3" s="2" t="s">
        <v>5</v>
      </c>
      <c r="D3" s="3" t="s">
        <v>6</v>
      </c>
      <c r="F3" s="3" t="s">
        <v>48</v>
      </c>
      <c r="G3" s="16" t="s">
        <v>49</v>
      </c>
      <c r="H3" s="16" t="s">
        <v>7</v>
      </c>
      <c r="J3" s="5" t="s">
        <v>3</v>
      </c>
      <c r="K3" s="5" t="s">
        <v>4</v>
      </c>
      <c r="L3" s="6" t="s">
        <v>7</v>
      </c>
      <c r="M3" s="5" t="s">
        <v>8</v>
      </c>
      <c r="N3" s="5" t="s">
        <v>50</v>
      </c>
      <c r="O3" s="5" t="s">
        <v>48</v>
      </c>
      <c r="P3" s="5" t="s">
        <v>51</v>
      </c>
      <c r="Q3" s="5" t="s">
        <v>73</v>
      </c>
      <c r="R3" s="6" t="s">
        <v>9</v>
      </c>
      <c r="T3" s="7" t="s">
        <v>10</v>
      </c>
      <c r="U3" s="7" t="s">
        <v>74</v>
      </c>
      <c r="V3" s="16" t="s">
        <v>75</v>
      </c>
      <c r="W3" s="16" t="s">
        <v>76</v>
      </c>
    </row>
    <row r="4" spans="1:23" ht="18" customHeight="1" x14ac:dyDescent="0.15">
      <c r="A4" s="8">
        <f>RANK(D4,D$4:D$6)</f>
        <v>3</v>
      </c>
      <c r="B4" s="8">
        <v>1</v>
      </c>
      <c r="C4" s="9">
        <v>0.2</v>
      </c>
      <c r="D4" s="7">
        <f>C4+0.00001*B4</f>
        <v>0.20001000000000002</v>
      </c>
      <c r="F4" s="7">
        <v>0</v>
      </c>
      <c r="G4" s="7" t="str">
        <f>vtoset(3,F4)</f>
        <v>{}</v>
      </c>
      <c r="H4" s="19">
        <v>0</v>
      </c>
      <c r="J4" s="7">
        <v>1</v>
      </c>
      <c r="K4" s="7">
        <f>VLOOKUP($J4,$A$4:$C$6,2,FALSE)</f>
        <v>2</v>
      </c>
      <c r="L4" s="7">
        <f>VLOOKUP($J4,$A$4:$C$6,3,FALSE)</f>
        <v>0.9</v>
      </c>
      <c r="M4" s="7">
        <f>L4-L5</f>
        <v>0.5</v>
      </c>
      <c r="N4" s="7">
        <f>2^(K4-1)</f>
        <v>2</v>
      </c>
      <c r="O4" s="7">
        <f>N4</f>
        <v>2</v>
      </c>
      <c r="P4" s="7" t="str">
        <f>vtoset(3,O4)</f>
        <v>{2}</v>
      </c>
      <c r="Q4" s="7">
        <f>VLOOKUP(O4,$F$4:$H$11,3,FALSE)</f>
        <v>0.3</v>
      </c>
      <c r="R4" s="7">
        <f>M4*Q4</f>
        <v>0.15</v>
      </c>
      <c r="T4" s="7">
        <v>0</v>
      </c>
      <c r="U4" s="7">
        <f>IF(U$2&gt;=$T4,$C$4,0)</f>
        <v>0.2</v>
      </c>
      <c r="V4" s="7">
        <f>IF(V$2&gt;=$T4,$C$5,0)</f>
        <v>0.9</v>
      </c>
      <c r="W4" s="7">
        <f>IF(W$2&gt;=$T4,$C$6,0)</f>
        <v>0.4</v>
      </c>
    </row>
    <row r="5" spans="1:23" ht="18" customHeight="1" x14ac:dyDescent="0.15">
      <c r="A5" s="8">
        <f>RANK(D5,D$4:D$6)</f>
        <v>1</v>
      </c>
      <c r="B5" s="8">
        <v>2</v>
      </c>
      <c r="C5" s="9">
        <v>0.9</v>
      </c>
      <c r="D5" s="7">
        <f>C5+0.00001*B5</f>
        <v>0.90002000000000004</v>
      </c>
      <c r="F5" s="7">
        <v>1</v>
      </c>
      <c r="G5" s="7" t="str">
        <f t="shared" ref="G5:G11" si="0">vtoset(3,F5)</f>
        <v>{1}</v>
      </c>
      <c r="H5" s="19">
        <v>0.5</v>
      </c>
      <c r="J5" s="7">
        <v>2</v>
      </c>
      <c r="K5" s="7">
        <f>VLOOKUP($J5,$A$4:$C$6,2,FALSE)</f>
        <v>3</v>
      </c>
      <c r="L5" s="7">
        <f>VLOOKUP($J5,$A$4:$C$6,3,FALSE)</f>
        <v>0.4</v>
      </c>
      <c r="M5" s="7">
        <f>L5-L6</f>
        <v>0.2</v>
      </c>
      <c r="N5" s="7">
        <f>2^(K5-1)</f>
        <v>4</v>
      </c>
      <c r="O5" s="7">
        <f>O4 + N5</f>
        <v>6</v>
      </c>
      <c r="P5" s="7" t="str">
        <f>vtoset(3,O5)</f>
        <v>{2,3}</v>
      </c>
      <c r="Q5" s="7">
        <f>VLOOKUP(O5,$F$4:$H$11,3,FALSE)</f>
        <v>0.6</v>
      </c>
      <c r="R5" s="7">
        <f>M5*Q5</f>
        <v>0.12</v>
      </c>
      <c r="T5" s="7">
        <f>Q4</f>
        <v>0.3</v>
      </c>
      <c r="U5" s="7">
        <f t="shared" ref="U5:U10" si="1">IF(U$2&gt;=$T5,$C$4,0)</f>
        <v>0.2</v>
      </c>
      <c r="V5" s="7">
        <f t="shared" ref="V5:V10" si="2">IF(V$2&gt;=$T5,$C$5,0)</f>
        <v>0.9</v>
      </c>
      <c r="W5" s="7">
        <f t="shared" ref="W5:W10" si="3">IF(W$2&gt;=$T5,$C$6,0)</f>
        <v>0.4</v>
      </c>
    </row>
    <row r="6" spans="1:23" ht="18" customHeight="1" thickBot="1" x14ac:dyDescent="0.2">
      <c r="A6" s="8">
        <f>RANK(D6,D$4:D$6)</f>
        <v>2</v>
      </c>
      <c r="B6" s="8">
        <v>3</v>
      </c>
      <c r="C6" s="9">
        <v>0.4</v>
      </c>
      <c r="D6" s="7">
        <f>C6+0.00001*B6</f>
        <v>0.40003</v>
      </c>
      <c r="F6" s="7">
        <v>2</v>
      </c>
      <c r="G6" s="7" t="str">
        <f t="shared" si="0"/>
        <v>{2}</v>
      </c>
      <c r="H6" s="19">
        <v>0.3</v>
      </c>
      <c r="J6" s="7">
        <v>3</v>
      </c>
      <c r="K6" s="7">
        <f>VLOOKUP($J6,$A$4:$C$6,2,FALSE)</f>
        <v>1</v>
      </c>
      <c r="L6" s="7">
        <f>VLOOKUP($J6,$A$4:$C$6,3,FALSE)</f>
        <v>0.2</v>
      </c>
      <c r="M6" s="7">
        <f>L6-L7</f>
        <v>0.2</v>
      </c>
      <c r="N6" s="7">
        <f>2^(K6-1)</f>
        <v>1</v>
      </c>
      <c r="O6" s="7">
        <f>O5+N6</f>
        <v>7</v>
      </c>
      <c r="P6" s="7" t="str">
        <f>vtoset(3,O6)</f>
        <v>{1,2,3}</v>
      </c>
      <c r="Q6" s="10">
        <f>VLOOKUP(O6,$F$4:$H$11,3,FALSE)</f>
        <v>1</v>
      </c>
      <c r="R6" s="10">
        <f>M6*Q6</f>
        <v>0.2</v>
      </c>
      <c r="T6" s="7">
        <f>T5+T5/100000</f>
        <v>0.30000299999999996</v>
      </c>
      <c r="U6" s="7">
        <f t="shared" si="1"/>
        <v>0.2</v>
      </c>
      <c r="V6" s="7">
        <f t="shared" si="2"/>
        <v>0</v>
      </c>
      <c r="W6" s="7">
        <f t="shared" si="3"/>
        <v>0.4</v>
      </c>
    </row>
    <row r="7" spans="1:23" ht="18" customHeight="1" thickTop="1" x14ac:dyDescent="0.15">
      <c r="F7" s="7">
        <v>3</v>
      </c>
      <c r="G7" s="7" t="str">
        <f t="shared" si="0"/>
        <v>{1,2}</v>
      </c>
      <c r="H7" s="19">
        <v>0.9</v>
      </c>
      <c r="J7" s="7"/>
      <c r="K7" s="7"/>
      <c r="L7" s="7">
        <v>0</v>
      </c>
      <c r="M7" s="7"/>
      <c r="N7" s="7"/>
      <c r="O7" s="7"/>
      <c r="P7" s="20"/>
      <c r="Q7" s="11" t="s">
        <v>14</v>
      </c>
      <c r="R7" s="12">
        <f>SUM(R4:R6)</f>
        <v>0.47000000000000003</v>
      </c>
      <c r="T7" s="7">
        <f>Q5</f>
        <v>0.6</v>
      </c>
      <c r="U7" s="7">
        <f t="shared" si="1"/>
        <v>0.2</v>
      </c>
      <c r="V7" s="7">
        <f t="shared" si="2"/>
        <v>0</v>
      </c>
      <c r="W7" s="7">
        <f t="shared" si="3"/>
        <v>0.4</v>
      </c>
    </row>
    <row r="8" spans="1:23" ht="18" customHeight="1" x14ac:dyDescent="0.15">
      <c r="A8" s="38" t="s">
        <v>77</v>
      </c>
      <c r="B8" s="38"/>
      <c r="C8" s="38"/>
      <c r="F8" s="7">
        <v>4</v>
      </c>
      <c r="G8" s="7" t="str">
        <f t="shared" si="0"/>
        <v>{3}</v>
      </c>
      <c r="H8" s="19">
        <v>0.2</v>
      </c>
      <c r="Q8" s="13" t="s">
        <v>15</v>
      </c>
      <c r="R8" s="4">
        <f>ex_Choquet_int(3,H4:H11,C4:C6)</f>
        <v>0.47000000000000003</v>
      </c>
      <c r="T8" s="7">
        <f>T7+T7/100000</f>
        <v>0.60000599999999993</v>
      </c>
      <c r="U8" s="7">
        <f t="shared" si="1"/>
        <v>0.2</v>
      </c>
      <c r="V8" s="7">
        <f t="shared" si="2"/>
        <v>0</v>
      </c>
      <c r="W8" s="7">
        <f t="shared" si="3"/>
        <v>0</v>
      </c>
    </row>
    <row r="9" spans="1:23" ht="18" customHeight="1" x14ac:dyDescent="0.15">
      <c r="A9" s="7">
        <v>1</v>
      </c>
      <c r="B9" s="38">
        <f>ex_Shapleyv(3,A9,$H$4:$H$11)</f>
        <v>0.48333333333333334</v>
      </c>
      <c r="C9" s="38"/>
      <c r="F9" s="7">
        <v>5</v>
      </c>
      <c r="G9" s="7" t="str">
        <f t="shared" si="0"/>
        <v>{1,3}</v>
      </c>
      <c r="H9" s="19">
        <v>0.7</v>
      </c>
      <c r="T9" s="7">
        <f>Q6</f>
        <v>1</v>
      </c>
      <c r="U9" s="7">
        <f t="shared" si="1"/>
        <v>0.2</v>
      </c>
      <c r="V9" s="7">
        <f t="shared" si="2"/>
        <v>0</v>
      </c>
      <c r="W9" s="7">
        <f t="shared" si="3"/>
        <v>0</v>
      </c>
    </row>
    <row r="10" spans="1:23" ht="18" customHeight="1" x14ac:dyDescent="0.15">
      <c r="A10" s="7">
        <v>2</v>
      </c>
      <c r="B10" s="38">
        <f>ex_Shapleyv(3,A10,$H$4:$H$11)</f>
        <v>0.33333333333333331</v>
      </c>
      <c r="C10" s="38"/>
      <c r="F10" s="7">
        <v>6</v>
      </c>
      <c r="G10" s="7" t="str">
        <f t="shared" si="0"/>
        <v>{2,3}</v>
      </c>
      <c r="H10" s="19">
        <v>0.6</v>
      </c>
      <c r="T10" s="7">
        <f>T9+T9/100000</f>
        <v>1.0000100000000001</v>
      </c>
      <c r="U10" s="7">
        <f t="shared" si="1"/>
        <v>0</v>
      </c>
      <c r="V10" s="7">
        <f t="shared" si="2"/>
        <v>0</v>
      </c>
      <c r="W10" s="7">
        <f t="shared" si="3"/>
        <v>0</v>
      </c>
    </row>
    <row r="11" spans="1:23" ht="18" customHeight="1" x14ac:dyDescent="0.15">
      <c r="A11" s="7">
        <v>3</v>
      </c>
      <c r="B11" s="38">
        <f>ex_Shapleyv(3,A11,$H$4:$H$11)</f>
        <v>0.18333333333333332</v>
      </c>
      <c r="C11" s="38"/>
      <c r="F11" s="7">
        <v>7</v>
      </c>
      <c r="G11" s="7" t="str">
        <f t="shared" si="0"/>
        <v>{1,2,3}</v>
      </c>
      <c r="H11" s="19">
        <v>1</v>
      </c>
    </row>
  </sheetData>
  <mergeCells count="4">
    <mergeCell ref="B9:C9"/>
    <mergeCell ref="B10:C10"/>
    <mergeCell ref="B11:C11"/>
    <mergeCell ref="A8:C8"/>
  </mergeCells>
  <phoneticPr fontId="2"/>
  <pageMargins left="0.78700000000000003" right="0.78700000000000003" top="0.98399999999999999" bottom="0.98399999999999999" header="0.51200000000000001" footer="0.51200000000000001"/>
  <pageSetup paperSize="9" orientation="portrait" copies="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Y23"/>
  <sheetViews>
    <sheetView workbookViewId="0">
      <selection activeCell="Y3" sqref="Y3"/>
    </sheetView>
  </sheetViews>
  <sheetFormatPr defaultRowHeight="18" customHeight="1" x14ac:dyDescent="0.15"/>
  <cols>
    <col min="1" max="1" width="1.25" style="4" customWidth="1"/>
    <col min="2" max="2" width="5.75" style="4" customWidth="1"/>
    <col min="3" max="3" width="3.75" style="4" customWidth="1"/>
    <col min="4" max="4" width="6" style="4" customWidth="1"/>
    <col min="5" max="5" width="8.875" style="4" customWidth="1"/>
    <col min="6" max="6" width="3" style="4" customWidth="1"/>
    <col min="7" max="7" width="6.25" style="4" customWidth="1"/>
    <col min="8" max="8" width="7.875" style="4" customWidth="1"/>
    <col min="9" max="9" width="6.75" style="4" customWidth="1"/>
    <col min="10" max="10" width="4.5" style="4" customWidth="1"/>
    <col min="11" max="12" width="4.75" style="4" customWidth="1"/>
    <col min="13" max="13" width="4.5" style="4" customWidth="1"/>
    <col min="14" max="14" width="4.875" style="4" customWidth="1"/>
    <col min="15" max="15" width="5.125" style="4" customWidth="1"/>
    <col min="16" max="16" width="8.25" style="4" customWidth="1"/>
    <col min="17" max="17" width="7.875" style="4" customWidth="1"/>
    <col min="18" max="18" width="10.375" style="4" customWidth="1"/>
    <col min="19" max="19" width="7.75" style="4" customWidth="1"/>
    <col min="20" max="20" width="9" style="4"/>
    <col min="21" max="21" width="18" style="4" customWidth="1"/>
    <col min="22" max="16384" width="9" style="4"/>
  </cols>
  <sheetData>
    <row r="1" spans="1:25" ht="18" customHeight="1" x14ac:dyDescent="0.15">
      <c r="A1" s="4" t="s">
        <v>52</v>
      </c>
      <c r="E1" s="4" t="s">
        <v>53</v>
      </c>
      <c r="U1" s="21" t="s">
        <v>17</v>
      </c>
      <c r="V1" s="7">
        <v>1</v>
      </c>
      <c r="W1" s="7">
        <f>V1+1</f>
        <v>2</v>
      </c>
      <c r="X1" s="7">
        <f>W1+1</f>
        <v>3</v>
      </c>
      <c r="Y1" s="7">
        <f>X1+1</f>
        <v>4</v>
      </c>
    </row>
    <row r="2" spans="1:25" ht="18" customHeight="1" x14ac:dyDescent="0.15">
      <c r="B2" s="22" t="s">
        <v>54</v>
      </c>
      <c r="G2" s="22" t="s">
        <v>34</v>
      </c>
      <c r="K2" s="22" t="s">
        <v>55</v>
      </c>
      <c r="U2" s="21" t="s">
        <v>56</v>
      </c>
      <c r="V2" s="7">
        <f>VLOOKUP(V1,$L$4:$S$6,7,FALSE)</f>
        <v>10</v>
      </c>
      <c r="W2" s="7">
        <f>VLOOKUP(W1,$L$4:$S$6,7,FALSE)</f>
        <v>50</v>
      </c>
      <c r="X2" s="7">
        <f>VLOOKUP(X1,$L$4:$S$6,7,FALSE)</f>
        <v>80</v>
      </c>
      <c r="Y2" s="7">
        <f>VLOOKUP(Y1,$L$4:$S$7,7,FALSE)</f>
        <v>110</v>
      </c>
    </row>
    <row r="3" spans="1:25" ht="18" customHeight="1" x14ac:dyDescent="0.15">
      <c r="B3" s="23" t="s">
        <v>57</v>
      </c>
      <c r="C3" s="23" t="s">
        <v>58</v>
      </c>
      <c r="D3" s="23" t="s">
        <v>33</v>
      </c>
      <c r="E3" s="7"/>
      <c r="G3" s="21" t="s">
        <v>59</v>
      </c>
      <c r="H3" s="21" t="s">
        <v>60</v>
      </c>
      <c r="I3" s="21" t="s">
        <v>22</v>
      </c>
      <c r="K3" s="21" t="s">
        <v>57</v>
      </c>
      <c r="L3" s="21" t="s">
        <v>58</v>
      </c>
      <c r="M3" s="21" t="s">
        <v>22</v>
      </c>
      <c r="N3" s="21" t="s">
        <v>61</v>
      </c>
      <c r="O3" s="21" t="s">
        <v>62</v>
      </c>
      <c r="P3" s="21" t="s">
        <v>59</v>
      </c>
      <c r="Q3" s="21" t="s">
        <v>63</v>
      </c>
      <c r="R3" s="21" t="s">
        <v>64</v>
      </c>
      <c r="S3" s="21" t="s">
        <v>27</v>
      </c>
      <c r="U3" s="7" t="s">
        <v>10</v>
      </c>
      <c r="V3" s="7" t="s">
        <v>11</v>
      </c>
      <c r="W3" s="7" t="s">
        <v>12</v>
      </c>
      <c r="X3" s="7" t="s">
        <v>13</v>
      </c>
      <c r="Y3" s="7" t="s">
        <v>65</v>
      </c>
    </row>
    <row r="4" spans="1:25" ht="18" customHeight="1" x14ac:dyDescent="0.15">
      <c r="B4" s="8">
        <f>RANK(E4,E$4:E$7)</f>
        <v>1</v>
      </c>
      <c r="C4" s="8">
        <v>1</v>
      </c>
      <c r="D4" s="9">
        <v>15</v>
      </c>
      <c r="E4" s="7">
        <f>D4+0.00001*C4</f>
        <v>15.00001</v>
      </c>
      <c r="G4" s="7">
        <v>0</v>
      </c>
      <c r="H4" s="7" t="str">
        <f>vtoset(4,G4)</f>
        <v>{}</v>
      </c>
      <c r="I4" s="19">
        <v>0</v>
      </c>
      <c r="K4" s="7">
        <v>1</v>
      </c>
      <c r="L4" s="7">
        <f>VLOOKUP($K4,$B$4:$D$7,2,FALSE)</f>
        <v>1</v>
      </c>
      <c r="M4" s="7">
        <f>VLOOKUP($K4,$B$4:$D$7,3,FALSE)</f>
        <v>15</v>
      </c>
      <c r="N4" s="7">
        <f>M4-M5</f>
        <v>1</v>
      </c>
      <c r="O4" s="7">
        <f>2^(L4-1)</f>
        <v>1</v>
      </c>
      <c r="P4" s="7">
        <f>O4</f>
        <v>1</v>
      </c>
      <c r="Q4" s="7" t="str">
        <f>vtoset(4,P4)</f>
        <v>{1}</v>
      </c>
      <c r="R4" s="7">
        <f>VLOOKUP(P4,$G$4:$I$19,3,FALSE)</f>
        <v>10</v>
      </c>
      <c r="S4" s="7">
        <f>N4*R4</f>
        <v>10</v>
      </c>
      <c r="U4" s="7">
        <v>0</v>
      </c>
      <c r="V4" s="7">
        <f t="shared" ref="V4:V12" si="0">IF(V$2&gt;=$U4,$D$4,0)</f>
        <v>15</v>
      </c>
      <c r="W4" s="7">
        <f t="shared" ref="W4:W12" si="1">IF(W$2&gt;=$U4,$D$5,0)</f>
        <v>14</v>
      </c>
      <c r="X4" s="7">
        <f t="shared" ref="X4:X12" si="2">IF(X$2&gt;=$U4,$D$6,0)</f>
        <v>13</v>
      </c>
      <c r="Y4" s="7">
        <f>IF(Y$2&gt;=$U4,$D$7,0)</f>
        <v>8</v>
      </c>
    </row>
    <row r="5" spans="1:25" ht="18" customHeight="1" x14ac:dyDescent="0.15">
      <c r="B5" s="8">
        <f>RANK(E5,E$4:E$7)</f>
        <v>2</v>
      </c>
      <c r="C5" s="8">
        <v>2</v>
      </c>
      <c r="D5" s="9">
        <v>14</v>
      </c>
      <c r="E5" s="7">
        <f>D5+0.00001*C5</f>
        <v>14.000019999999999</v>
      </c>
      <c r="G5" s="7">
        <f>G4+1</f>
        <v>1</v>
      </c>
      <c r="H5" s="7" t="str">
        <f t="shared" ref="H5:H19" si="3">vtoset(4,G5)</f>
        <v>{1}</v>
      </c>
      <c r="I5" s="19">
        <v>10</v>
      </c>
      <c r="K5" s="7">
        <v>2</v>
      </c>
      <c r="L5" s="7">
        <f>VLOOKUP($K5,$B$4:$D$7,2,FALSE)</f>
        <v>2</v>
      </c>
      <c r="M5" s="7">
        <f>VLOOKUP($K5,$B$4:$D$7,3,FALSE)</f>
        <v>14</v>
      </c>
      <c r="N5" s="7">
        <f>M5-M6</f>
        <v>1</v>
      </c>
      <c r="O5" s="7">
        <f>2^(L5-1)</f>
        <v>2</v>
      </c>
      <c r="P5" s="7">
        <f>P4+O5</f>
        <v>3</v>
      </c>
      <c r="Q5" s="7" t="str">
        <f>vtoset(4,P5)</f>
        <v>{1,2}</v>
      </c>
      <c r="R5" s="7">
        <f>VLOOKUP(P5,$G$4:$I$19,3,FALSE)</f>
        <v>50</v>
      </c>
      <c r="S5" s="7">
        <f>N5*R5</f>
        <v>50</v>
      </c>
      <c r="U5" s="7">
        <f>R4</f>
        <v>10</v>
      </c>
      <c r="V5" s="7">
        <f t="shared" si="0"/>
        <v>15</v>
      </c>
      <c r="W5" s="7">
        <f t="shared" si="1"/>
        <v>14</v>
      </c>
      <c r="X5" s="7">
        <f t="shared" si="2"/>
        <v>13</v>
      </c>
      <c r="Y5" s="7">
        <f t="shared" ref="Y5:Y12" si="4">IF(Y$2&gt;=$U5,$D$7,0)</f>
        <v>8</v>
      </c>
    </row>
    <row r="6" spans="1:25" ht="18" customHeight="1" x14ac:dyDescent="0.15">
      <c r="B6" s="8">
        <f>RANK(E6,E$4:E$7)</f>
        <v>3</v>
      </c>
      <c r="C6" s="8">
        <v>3</v>
      </c>
      <c r="D6" s="9">
        <v>13</v>
      </c>
      <c r="E6" s="7">
        <f>D6+0.00001*C6</f>
        <v>13.000030000000001</v>
      </c>
      <c r="G6" s="7">
        <f t="shared" ref="G6:G19" si="5">G5+1</f>
        <v>2</v>
      </c>
      <c r="H6" s="7" t="str">
        <f t="shared" si="3"/>
        <v>{2}</v>
      </c>
      <c r="I6" s="19">
        <v>20</v>
      </c>
      <c r="K6" s="7">
        <v>3</v>
      </c>
      <c r="L6" s="7">
        <f>VLOOKUP($K6,$B$4:$D$7,2,FALSE)</f>
        <v>3</v>
      </c>
      <c r="M6" s="7">
        <f>VLOOKUP($K6,$B$4:$D$7,3,FALSE)</f>
        <v>13</v>
      </c>
      <c r="N6" s="7">
        <f>M6-M7</f>
        <v>5</v>
      </c>
      <c r="O6" s="7">
        <f>2^(L6-1)</f>
        <v>4</v>
      </c>
      <c r="P6" s="7">
        <f>P5+O6</f>
        <v>7</v>
      </c>
      <c r="Q6" s="7" t="str">
        <f>vtoset(4,P6)</f>
        <v>{1,2,3}</v>
      </c>
      <c r="R6" s="7">
        <f>VLOOKUP(P6,$G$4:$I$19,3,FALSE)</f>
        <v>80</v>
      </c>
      <c r="S6" s="10">
        <f>N6*R6</f>
        <v>400</v>
      </c>
      <c r="U6" s="7">
        <f>U5+U5/100000</f>
        <v>10.0001</v>
      </c>
      <c r="V6" s="7">
        <f t="shared" si="0"/>
        <v>0</v>
      </c>
      <c r="W6" s="7">
        <f t="shared" si="1"/>
        <v>14</v>
      </c>
      <c r="X6" s="7">
        <f t="shared" si="2"/>
        <v>13</v>
      </c>
      <c r="Y6" s="7">
        <f t="shared" si="4"/>
        <v>8</v>
      </c>
    </row>
    <row r="7" spans="1:25" ht="18" customHeight="1" thickBot="1" x14ac:dyDescent="0.2">
      <c r="B7" s="8">
        <f>RANK(E7,E$4:E$7)</f>
        <v>4</v>
      </c>
      <c r="C7" s="8">
        <v>4</v>
      </c>
      <c r="D7" s="9">
        <v>8</v>
      </c>
      <c r="E7" s="7">
        <f>D7+0.00001*C7</f>
        <v>8.0000400000000003</v>
      </c>
      <c r="G7" s="7">
        <f t="shared" si="5"/>
        <v>3</v>
      </c>
      <c r="H7" s="7" t="str">
        <f t="shared" si="3"/>
        <v>{1,2}</v>
      </c>
      <c r="I7" s="19">
        <v>50</v>
      </c>
      <c r="K7" s="7">
        <v>4</v>
      </c>
      <c r="L7" s="7">
        <f>VLOOKUP($K7,$B$4:$D$7,2,FALSE)</f>
        <v>4</v>
      </c>
      <c r="M7" s="7">
        <f>VLOOKUP($K7,$B$4:$D$7,3,FALSE)</f>
        <v>8</v>
      </c>
      <c r="N7" s="7">
        <f>M7-M8</f>
        <v>8</v>
      </c>
      <c r="O7" s="7">
        <f>2^(L7-1)</f>
        <v>8</v>
      </c>
      <c r="P7" s="7">
        <f>P6+O7</f>
        <v>15</v>
      </c>
      <c r="Q7" s="7" t="str">
        <f>vtoset(4,P7)</f>
        <v>{1,2,3,4}</v>
      </c>
      <c r="R7" s="7">
        <f>VLOOKUP(P7,$G$4:$I$19,3,FALSE)</f>
        <v>110</v>
      </c>
      <c r="S7" s="10">
        <f>N7*R7</f>
        <v>880</v>
      </c>
      <c r="U7" s="7">
        <f>R5</f>
        <v>50</v>
      </c>
      <c r="V7" s="7">
        <f t="shared" si="0"/>
        <v>0</v>
      </c>
      <c r="W7" s="7">
        <f t="shared" si="1"/>
        <v>14</v>
      </c>
      <c r="X7" s="7">
        <f t="shared" si="2"/>
        <v>13</v>
      </c>
      <c r="Y7" s="7">
        <f t="shared" si="4"/>
        <v>8</v>
      </c>
    </row>
    <row r="8" spans="1:25" ht="18" customHeight="1" thickTop="1" x14ac:dyDescent="0.15">
      <c r="G8" s="7">
        <f t="shared" si="5"/>
        <v>4</v>
      </c>
      <c r="H8" s="7" t="str">
        <f t="shared" si="3"/>
        <v>{3}</v>
      </c>
      <c r="I8" s="19">
        <v>30</v>
      </c>
      <c r="K8" s="7"/>
      <c r="L8" s="7"/>
      <c r="M8" s="7">
        <v>0</v>
      </c>
      <c r="N8" s="7"/>
      <c r="O8" s="7"/>
      <c r="P8" s="7"/>
      <c r="Q8" s="20"/>
      <c r="R8" s="11" t="s">
        <v>14</v>
      </c>
      <c r="S8" s="12">
        <f>SUM(S4:S7)</f>
        <v>1340</v>
      </c>
      <c r="U8" s="7">
        <f>U7+U7/100000</f>
        <v>50.000500000000002</v>
      </c>
      <c r="V8" s="7">
        <f t="shared" si="0"/>
        <v>0</v>
      </c>
      <c r="W8" s="7">
        <f t="shared" si="1"/>
        <v>0</v>
      </c>
      <c r="X8" s="7">
        <f t="shared" si="2"/>
        <v>13</v>
      </c>
      <c r="Y8" s="7">
        <f t="shared" si="4"/>
        <v>8</v>
      </c>
    </row>
    <row r="9" spans="1:25" ht="18" customHeight="1" x14ac:dyDescent="0.15">
      <c r="G9" s="7">
        <f t="shared" si="5"/>
        <v>5</v>
      </c>
      <c r="H9" s="7" t="str">
        <f t="shared" si="3"/>
        <v>{1,3}</v>
      </c>
      <c r="I9" s="19">
        <v>60</v>
      </c>
      <c r="R9" s="14" t="s">
        <v>15</v>
      </c>
      <c r="S9" s="4">
        <f>ex_Choquet_int(4,I4:I19,D4:D7)</f>
        <v>1340</v>
      </c>
      <c r="U9" s="7">
        <f>R6</f>
        <v>80</v>
      </c>
      <c r="V9" s="7">
        <f t="shared" si="0"/>
        <v>0</v>
      </c>
      <c r="W9" s="7">
        <f t="shared" si="1"/>
        <v>0</v>
      </c>
      <c r="X9" s="7">
        <f t="shared" si="2"/>
        <v>13</v>
      </c>
      <c r="Y9" s="7">
        <f t="shared" si="4"/>
        <v>8</v>
      </c>
    </row>
    <row r="10" spans="1:25" ht="18" customHeight="1" x14ac:dyDescent="0.15">
      <c r="G10" s="7">
        <f t="shared" si="5"/>
        <v>6</v>
      </c>
      <c r="H10" s="7" t="str">
        <f t="shared" si="3"/>
        <v>{2,3}</v>
      </c>
      <c r="I10" s="19">
        <v>70</v>
      </c>
      <c r="U10" s="7">
        <f>U9+U9/100000</f>
        <v>80.000799999999998</v>
      </c>
      <c r="V10" s="7">
        <f t="shared" si="0"/>
        <v>0</v>
      </c>
      <c r="W10" s="7">
        <f t="shared" si="1"/>
        <v>0</v>
      </c>
      <c r="X10" s="7">
        <f t="shared" si="2"/>
        <v>0</v>
      </c>
      <c r="Y10" s="7">
        <f t="shared" si="4"/>
        <v>8</v>
      </c>
    </row>
    <row r="11" spans="1:25" ht="18" customHeight="1" x14ac:dyDescent="0.15">
      <c r="G11" s="7">
        <f t="shared" si="5"/>
        <v>7</v>
      </c>
      <c r="H11" s="7" t="str">
        <f t="shared" si="3"/>
        <v>{1,2,3}</v>
      </c>
      <c r="I11" s="19">
        <v>80</v>
      </c>
      <c r="U11" s="7">
        <f>R7</f>
        <v>110</v>
      </c>
      <c r="V11" s="7">
        <f t="shared" si="0"/>
        <v>0</v>
      </c>
      <c r="W11" s="7">
        <f t="shared" si="1"/>
        <v>0</v>
      </c>
      <c r="X11" s="7">
        <f t="shared" si="2"/>
        <v>0</v>
      </c>
      <c r="Y11" s="7">
        <f t="shared" si="4"/>
        <v>8</v>
      </c>
    </row>
    <row r="12" spans="1:25" ht="18" customHeight="1" x14ac:dyDescent="0.15">
      <c r="G12" s="7">
        <f t="shared" si="5"/>
        <v>8</v>
      </c>
      <c r="H12" s="7" t="str">
        <f t="shared" si="3"/>
        <v>{4}</v>
      </c>
      <c r="I12" s="19">
        <v>10</v>
      </c>
      <c r="U12" s="7">
        <f>U11+U11/100000</f>
        <v>110.00109999999999</v>
      </c>
      <c r="V12" s="7">
        <f t="shared" si="0"/>
        <v>0</v>
      </c>
      <c r="W12" s="7">
        <f t="shared" si="1"/>
        <v>0</v>
      </c>
      <c r="X12" s="7">
        <f t="shared" si="2"/>
        <v>0</v>
      </c>
      <c r="Y12" s="7">
        <f t="shared" si="4"/>
        <v>0</v>
      </c>
    </row>
    <row r="13" spans="1:25" ht="18" customHeight="1" x14ac:dyDescent="0.15">
      <c r="G13" s="7">
        <f t="shared" si="5"/>
        <v>9</v>
      </c>
      <c r="H13" s="7" t="str">
        <f t="shared" si="3"/>
        <v>{1,4}</v>
      </c>
      <c r="I13" s="19">
        <v>30</v>
      </c>
    </row>
    <row r="14" spans="1:25" ht="18" customHeight="1" x14ac:dyDescent="0.15">
      <c r="G14" s="7">
        <f t="shared" si="5"/>
        <v>10</v>
      </c>
      <c r="H14" s="7" t="str">
        <f t="shared" si="3"/>
        <v>{2,4}</v>
      </c>
      <c r="I14" s="19">
        <v>50</v>
      </c>
    </row>
    <row r="15" spans="1:25" ht="18" customHeight="1" x14ac:dyDescent="0.15">
      <c r="G15" s="7">
        <f t="shared" si="5"/>
        <v>11</v>
      </c>
      <c r="H15" s="7" t="str">
        <f t="shared" si="3"/>
        <v>{1,2,4}</v>
      </c>
      <c r="I15" s="19">
        <v>70</v>
      </c>
    </row>
    <row r="16" spans="1:25" ht="18" customHeight="1" x14ac:dyDescent="0.15">
      <c r="G16" s="7">
        <f t="shared" si="5"/>
        <v>12</v>
      </c>
      <c r="H16" s="7" t="str">
        <f t="shared" si="3"/>
        <v>{3,4}</v>
      </c>
      <c r="I16" s="19">
        <v>80</v>
      </c>
    </row>
    <row r="17" spans="7:9" ht="18" customHeight="1" x14ac:dyDescent="0.15">
      <c r="G17" s="7">
        <f t="shared" si="5"/>
        <v>13</v>
      </c>
      <c r="H17" s="7" t="str">
        <f t="shared" si="3"/>
        <v>{1,3,4}</v>
      </c>
      <c r="I17" s="19">
        <v>90</v>
      </c>
    </row>
    <row r="18" spans="7:9" ht="18" customHeight="1" x14ac:dyDescent="0.15">
      <c r="G18" s="7">
        <f t="shared" si="5"/>
        <v>14</v>
      </c>
      <c r="H18" s="7" t="str">
        <f t="shared" si="3"/>
        <v>{2,3,4}</v>
      </c>
      <c r="I18" s="19">
        <v>100</v>
      </c>
    </row>
    <row r="19" spans="7:9" ht="18" customHeight="1" x14ac:dyDescent="0.15">
      <c r="G19" s="7">
        <f t="shared" si="5"/>
        <v>15</v>
      </c>
      <c r="H19" s="7" t="str">
        <f t="shared" si="3"/>
        <v>{1,2,3,4}</v>
      </c>
      <c r="I19" s="19">
        <v>110</v>
      </c>
    </row>
    <row r="20" spans="7:9" ht="18" customHeight="1" x14ac:dyDescent="0.15">
      <c r="G20"/>
      <c r="H20"/>
      <c r="I20"/>
    </row>
    <row r="21" spans="7:9" ht="18" customHeight="1" x14ac:dyDescent="0.15">
      <c r="G21"/>
      <c r="H21"/>
      <c r="I21"/>
    </row>
    <row r="22" spans="7:9" ht="18" customHeight="1" x14ac:dyDescent="0.15">
      <c r="G22"/>
      <c r="H22"/>
      <c r="I22"/>
    </row>
    <row r="23" spans="7:9" ht="18" customHeight="1" x14ac:dyDescent="0.15">
      <c r="G23"/>
      <c r="H23"/>
      <c r="I23"/>
    </row>
  </sheetData>
  <phoneticPr fontId="2"/>
  <pageMargins left="0.78700000000000003" right="0.78700000000000003" top="0.98399999999999999" bottom="0.98399999999999999" header="0.51200000000000001" footer="0.51200000000000001"/>
  <pageSetup paperSize="9" orientation="portrait" copies="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dimension ref="A1:AC262"/>
  <sheetViews>
    <sheetView tabSelected="1" workbookViewId="0">
      <selection activeCell="X31" sqref="X31:X32"/>
    </sheetView>
  </sheetViews>
  <sheetFormatPr defaultRowHeight="18" customHeight="1" x14ac:dyDescent="0.15"/>
  <cols>
    <col min="1" max="1" width="1.25" style="4" customWidth="1"/>
    <col min="2" max="2" width="5.75" style="4" customWidth="1"/>
    <col min="3" max="3" width="6.25" style="4" customWidth="1"/>
    <col min="4" max="4" width="6" style="4" customWidth="1"/>
    <col min="5" max="5" width="4.75" style="4" customWidth="1"/>
    <col min="6" max="6" width="1.375" style="4" customWidth="1"/>
    <col min="7" max="7" width="6.25" style="4" customWidth="1"/>
    <col min="8" max="8" width="14.375" style="4" customWidth="1"/>
    <col min="9" max="9" width="6.75" style="4" customWidth="1"/>
    <col min="10" max="10" width="2" style="4" customWidth="1"/>
    <col min="11" max="11" width="3.875" style="4" customWidth="1"/>
    <col min="12" max="12" width="4.75" style="4" customWidth="1"/>
    <col min="13" max="13" width="4.875" style="4" customWidth="1"/>
    <col min="14" max="14" width="5.125" style="4" customWidth="1"/>
    <col min="15" max="15" width="6.25" style="4" customWidth="1"/>
    <col min="16" max="16" width="8.5" style="4" customWidth="1"/>
    <col min="17" max="17" width="13.75" style="4" customWidth="1"/>
    <col min="18" max="18" width="10.25" style="4" customWidth="1"/>
    <col min="19" max="19" width="7.75" style="4" customWidth="1"/>
    <col min="20" max="20" width="9" style="4"/>
    <col min="21" max="21" width="18" style="4" customWidth="1"/>
    <col min="22" max="16384" width="9" style="4"/>
  </cols>
  <sheetData>
    <row r="1" spans="1:29" ht="18" customHeight="1" x14ac:dyDescent="0.15">
      <c r="A1" s="4" t="s">
        <v>52</v>
      </c>
    </row>
    <row r="2" spans="1:29" ht="18" customHeight="1" x14ac:dyDescent="0.15">
      <c r="B2" s="7" t="s">
        <v>66</v>
      </c>
      <c r="C2" s="19">
        <v>8</v>
      </c>
      <c r="D2" s="4" t="s">
        <v>67</v>
      </c>
      <c r="R2" s="14" t="s">
        <v>15</v>
      </c>
      <c r="S2" s="4">
        <f>ex_Choquet_int(C2,I5:I260,D5:D12)</f>
        <v>174820</v>
      </c>
      <c r="U2" s="16" t="s">
        <v>16</v>
      </c>
      <c r="V2" s="7">
        <v>1</v>
      </c>
      <c r="W2" s="7">
        <f>V2+1</f>
        <v>2</v>
      </c>
      <c r="X2" s="7">
        <f>W2+1</f>
        <v>3</v>
      </c>
      <c r="Y2" s="7">
        <f>X2+1</f>
        <v>4</v>
      </c>
      <c r="Z2" s="7">
        <v>5</v>
      </c>
      <c r="AA2" s="7">
        <v>6</v>
      </c>
      <c r="AB2" s="7">
        <v>7</v>
      </c>
      <c r="AC2" s="7">
        <v>8</v>
      </c>
    </row>
    <row r="3" spans="1:29" ht="18" customHeight="1" thickBot="1" x14ac:dyDescent="0.2">
      <c r="B3" s="22" t="s">
        <v>54</v>
      </c>
      <c r="G3" s="22" t="s">
        <v>34</v>
      </c>
      <c r="K3" s="22" t="s">
        <v>55</v>
      </c>
      <c r="R3" s="24" t="s">
        <v>14</v>
      </c>
      <c r="S3" s="25">
        <f>SUM(S5:S12)</f>
        <v>174820</v>
      </c>
      <c r="U3" s="16" t="s">
        <v>68</v>
      </c>
      <c r="V3" s="7">
        <f>IF(V2&lt;=$C$2,VLOOKUP(V2,$L$5:$S$12,7,FALSE),"")</f>
        <v>1030</v>
      </c>
      <c r="W3" s="7">
        <f t="shared" ref="W3:AC3" si="0">IF(W2&lt;=$C$2,VLOOKUP(W2,$L$5:$S$12,7,FALSE),"")</f>
        <v>1020</v>
      </c>
      <c r="X3" s="7">
        <f t="shared" si="0"/>
        <v>2350</v>
      </c>
      <c r="Y3" s="7">
        <f t="shared" si="0"/>
        <v>2590</v>
      </c>
      <c r="Z3" s="7">
        <f t="shared" si="0"/>
        <v>2510</v>
      </c>
      <c r="AA3" s="7">
        <f t="shared" si="0"/>
        <v>1000</v>
      </c>
      <c r="AB3" s="7">
        <f t="shared" si="0"/>
        <v>680</v>
      </c>
      <c r="AC3" s="7">
        <f t="shared" si="0"/>
        <v>2310</v>
      </c>
    </row>
    <row r="4" spans="1:29" ht="18" customHeight="1" thickTop="1" x14ac:dyDescent="0.15">
      <c r="B4" s="23" t="s">
        <v>57</v>
      </c>
      <c r="C4" s="23" t="s">
        <v>58</v>
      </c>
      <c r="D4" s="23" t="s">
        <v>33</v>
      </c>
      <c r="E4" s="7"/>
      <c r="G4" s="21" t="s">
        <v>59</v>
      </c>
      <c r="H4" s="21" t="s">
        <v>60</v>
      </c>
      <c r="I4" s="21" t="s">
        <v>22</v>
      </c>
      <c r="K4" s="21" t="s">
        <v>57</v>
      </c>
      <c r="L4" s="21" t="s">
        <v>58</v>
      </c>
      <c r="M4" s="21" t="s">
        <v>22</v>
      </c>
      <c r="N4" s="21" t="s">
        <v>61</v>
      </c>
      <c r="O4" s="21" t="s">
        <v>62</v>
      </c>
      <c r="P4" s="21" t="s">
        <v>59</v>
      </c>
      <c r="Q4" s="21" t="s">
        <v>63</v>
      </c>
      <c r="R4" s="26" t="s">
        <v>64</v>
      </c>
      <c r="S4" s="26" t="s">
        <v>27</v>
      </c>
      <c r="U4" s="7" t="s">
        <v>10</v>
      </c>
      <c r="V4" s="7" t="s">
        <v>11</v>
      </c>
      <c r="W4" s="7" t="s">
        <v>12</v>
      </c>
      <c r="X4" s="7" t="s">
        <v>13</v>
      </c>
      <c r="Y4" s="7" t="s">
        <v>65</v>
      </c>
      <c r="Z4" s="7" t="s">
        <v>69</v>
      </c>
      <c r="AA4" s="7" t="s">
        <v>70</v>
      </c>
      <c r="AB4" s="7" t="s">
        <v>71</v>
      </c>
      <c r="AC4" s="7" t="s">
        <v>72</v>
      </c>
    </row>
    <row r="5" spans="1:29" ht="18" customHeight="1" x14ac:dyDescent="0.15">
      <c r="B5" s="8">
        <f>IF(E5&lt;&gt;"",RANK(E5,E$5:E$12),"")</f>
        <v>4</v>
      </c>
      <c r="C5" s="8">
        <v>1</v>
      </c>
      <c r="D5" s="9">
        <v>52</v>
      </c>
      <c r="E5" s="7">
        <f>IF(C5&lt;=$C$2,D5+0.00001*C5,"")</f>
        <v>52.000010000000003</v>
      </c>
      <c r="G5" s="7">
        <v>0</v>
      </c>
      <c r="H5" s="7" t="str">
        <f>vtoset($C$2,G5)</f>
        <v>{}</v>
      </c>
      <c r="I5" s="19">
        <v>0</v>
      </c>
      <c r="K5" s="7">
        <v>1</v>
      </c>
      <c r="L5" s="7">
        <f>IF($K5&lt;=$C$2,VLOOKUP($K5,$B$5:$E$12,2,FALSE),"")</f>
        <v>7</v>
      </c>
      <c r="M5" s="7">
        <f>IF($K5&lt;=$C$2,VLOOKUP($K5,$B$5:$E$12,3,FALSE),0)</f>
        <v>100</v>
      </c>
      <c r="N5" s="7">
        <f>M5-M6</f>
        <v>5</v>
      </c>
      <c r="O5" s="7">
        <f>IF($K5&lt;=$C$2,2^(L5-1),"")</f>
        <v>64</v>
      </c>
      <c r="P5" s="7">
        <f>IF($K5&lt;=$C$2,O5,"")</f>
        <v>64</v>
      </c>
      <c r="Q5" s="7" t="str">
        <f>IF($K5&lt;=$C$2,vtoset($C$2,P5),"")</f>
        <v>{7}</v>
      </c>
      <c r="R5" s="7">
        <f>IF($K5&lt;=$C$2,VLOOKUP(P5,$G$5:$I$260,3,FALSE),"")</f>
        <v>680</v>
      </c>
      <c r="S5" s="7">
        <f>IF($K5&lt;=$C$2,N5*R5,"")</f>
        <v>3400</v>
      </c>
      <c r="U5" s="7">
        <v>0</v>
      </c>
      <c r="V5" s="7">
        <f>IF(V$2&lt;=$C$2,IF(V$3&gt;=$U5,$D$5,0),"")</f>
        <v>52</v>
      </c>
      <c r="W5" s="7">
        <f>IF(W$2&lt;=$C$2,IF(W$3&gt;=$U5,$D$6,0),"")</f>
        <v>55</v>
      </c>
      <c r="X5" s="7">
        <f>IF(X$2&lt;=$C$2,IF(X$3&gt;=$U5,$D$7,0),"")</f>
        <v>50</v>
      </c>
      <c r="Y5" s="7">
        <f>IF(Y$2&lt;=$C$2,IF(Y$3&gt;=$U5,$D$8,0),"")</f>
        <v>30</v>
      </c>
      <c r="Z5" s="7">
        <f>IF(Z$2&lt;=$C$2,IF(Z$3&gt;=$U5,$D$9,0),"")</f>
        <v>40</v>
      </c>
      <c r="AA5" s="7">
        <f>IF(AA$2&lt;=$C$2,IF(AA$3&gt;=$U5,$D$10,0),"")</f>
        <v>95</v>
      </c>
      <c r="AB5" s="7">
        <f>IF(AB$2&lt;=$C$2,IF(AB$3&gt;=$U5,$D$11,0),"")</f>
        <v>100</v>
      </c>
      <c r="AC5" s="7">
        <f>IF(AC$2&lt;=$C$2,IF(AC$3&gt;=$U5,$D$12,0),"")</f>
        <v>50</v>
      </c>
    </row>
    <row r="6" spans="1:29" ht="18" customHeight="1" x14ac:dyDescent="0.15">
      <c r="B6" s="8">
        <f t="shared" ref="B6:B12" si="1">IF(E6&lt;&gt;"",RANK(E6,E$5:E$12),"")</f>
        <v>3</v>
      </c>
      <c r="C6" s="8">
        <f t="shared" ref="C6:C12" si="2">C5+1</f>
        <v>2</v>
      </c>
      <c r="D6" s="9">
        <v>55</v>
      </c>
      <c r="E6" s="7">
        <f t="shared" ref="E6:E12" si="3">IF(C6&lt;=$C$2,D6+0.00001*C6,"")</f>
        <v>55.000019999999999</v>
      </c>
      <c r="G6" s="7">
        <f t="shared" ref="G6:G69" si="4">G5+1</f>
        <v>1</v>
      </c>
      <c r="H6" s="7" t="str">
        <f>vtoset($C$2,G6)</f>
        <v>{1}</v>
      </c>
      <c r="I6" s="19">
        <v>60</v>
      </c>
      <c r="K6" s="7">
        <f>K5+1</f>
        <v>2</v>
      </c>
      <c r="L6" s="7">
        <f t="shared" ref="L6:L12" si="5">IF($K6&lt;=$C$2,VLOOKUP($K6,$B$5:$E$12,2,FALSE),"")</f>
        <v>6</v>
      </c>
      <c r="M6" s="7">
        <f t="shared" ref="M6:M12" si="6">IF($K6&lt;=$C$2,VLOOKUP($K6,$B$5:$E$12,3,FALSE),0)</f>
        <v>95</v>
      </c>
      <c r="N6" s="7">
        <f t="shared" ref="N6:N12" si="7">M6-M7</f>
        <v>40</v>
      </c>
      <c r="O6" s="7">
        <f t="shared" ref="O6:O12" si="8">IF($K6&lt;=$C$2,2^(L6-1),"")</f>
        <v>32</v>
      </c>
      <c r="P6" s="7">
        <f>IF($K6&lt;=$C$2,P5+O6,"")</f>
        <v>96</v>
      </c>
      <c r="Q6" s="7" t="str">
        <f t="shared" ref="Q6:Q12" si="9">IF($K6&lt;=$C$2,vtoset($C$2,P6),"")</f>
        <v>{6,7}</v>
      </c>
      <c r="R6" s="7">
        <f t="shared" ref="R6:R12" si="10">IF($K6&lt;=$C$2,VLOOKUP(P6,$G$5:$I$260,3,FALSE),"")</f>
        <v>1000</v>
      </c>
      <c r="S6" s="7">
        <f t="shared" ref="S6:S12" si="11">IF($K6&lt;=$C$2,N6*R6,"")</f>
        <v>40000</v>
      </c>
      <c r="U6" s="7">
        <f>IF(R5&lt;&gt;"",R5,U5+0.00001)</f>
        <v>680</v>
      </c>
      <c r="V6" s="7">
        <f t="shared" ref="V6:V21" si="12">IF(V$2&lt;=$C$2,IF(V$3&gt;=$U6,$D$5,0),"")</f>
        <v>52</v>
      </c>
      <c r="W6" s="7">
        <f t="shared" ref="W6:W21" si="13">IF(W$2&lt;=$C$2,IF(W$3&gt;=$U6,$D$6,0),"")</f>
        <v>55</v>
      </c>
      <c r="X6" s="7">
        <f t="shared" ref="X6:X21" si="14">IF(X$2&lt;=$C$2,IF(X$3&gt;=$U6,$D$7,0),"")</f>
        <v>50</v>
      </c>
      <c r="Y6" s="7">
        <f t="shared" ref="Y6:Y21" si="15">IF(Y$2&lt;=$C$2,IF(Y$3&gt;=$U6,$D$8,0),"")</f>
        <v>30</v>
      </c>
      <c r="Z6" s="7">
        <f t="shared" ref="Z6:Z21" si="16">IF(Z$2&lt;=$C$2,IF(Z$3&gt;=$U6,$D$9,0),"")</f>
        <v>40</v>
      </c>
      <c r="AA6" s="7">
        <f t="shared" ref="AA6:AA21" si="17">IF(AA$2&lt;=$C$2,IF(AA$3&gt;=$U6,$D$10,0),"")</f>
        <v>95</v>
      </c>
      <c r="AB6" s="7">
        <f t="shared" ref="AB6:AB21" si="18">IF(AB$2&lt;=$C$2,IF(AB$3&gt;=$U6,$D$11,0),"")</f>
        <v>100</v>
      </c>
      <c r="AC6" s="7">
        <f t="shared" ref="AC6:AC21" si="19">IF(AC$2&lt;=$C$2,IF(AC$3&gt;=$U6,$D$12,0),"")</f>
        <v>50</v>
      </c>
    </row>
    <row r="7" spans="1:29" ht="18" customHeight="1" x14ac:dyDescent="0.15">
      <c r="B7" s="8">
        <f t="shared" si="1"/>
        <v>6</v>
      </c>
      <c r="C7" s="8">
        <f t="shared" si="2"/>
        <v>3</v>
      </c>
      <c r="D7" s="9">
        <v>50</v>
      </c>
      <c r="E7" s="7">
        <f t="shared" si="3"/>
        <v>50.000030000000002</v>
      </c>
      <c r="G7" s="7">
        <f t="shared" si="4"/>
        <v>2</v>
      </c>
      <c r="H7" s="7" t="str">
        <f>vtoset($C$2,G7)</f>
        <v>{2}</v>
      </c>
      <c r="I7" s="19">
        <v>70</v>
      </c>
      <c r="K7" s="7">
        <f t="shared" ref="K7:K12" si="20">K6+1</f>
        <v>3</v>
      </c>
      <c r="L7" s="7">
        <f t="shared" si="5"/>
        <v>2</v>
      </c>
      <c r="M7" s="7">
        <f t="shared" si="6"/>
        <v>55</v>
      </c>
      <c r="N7" s="7">
        <f t="shared" si="7"/>
        <v>3</v>
      </c>
      <c r="O7" s="7">
        <f t="shared" si="8"/>
        <v>2</v>
      </c>
      <c r="P7" s="7">
        <f t="shared" ref="P7:P12" si="21">IF($K7&lt;=$C$2,P6+O7,"")</f>
        <v>98</v>
      </c>
      <c r="Q7" s="7" t="str">
        <f t="shared" si="9"/>
        <v>{2,6,7}</v>
      </c>
      <c r="R7" s="7">
        <f t="shared" si="10"/>
        <v>1020</v>
      </c>
      <c r="S7" s="7">
        <f t="shared" si="11"/>
        <v>3060</v>
      </c>
      <c r="U7" s="7">
        <f>IF(U6&lt;&gt;"",U6+0.00001,"")</f>
        <v>680.00000999999997</v>
      </c>
      <c r="V7" s="7">
        <f t="shared" si="12"/>
        <v>52</v>
      </c>
      <c r="W7" s="7">
        <f t="shared" si="13"/>
        <v>55</v>
      </c>
      <c r="X7" s="7">
        <f t="shared" si="14"/>
        <v>50</v>
      </c>
      <c r="Y7" s="7">
        <f t="shared" si="15"/>
        <v>30</v>
      </c>
      <c r="Z7" s="7">
        <f t="shared" si="16"/>
        <v>40</v>
      </c>
      <c r="AA7" s="7">
        <f t="shared" si="17"/>
        <v>95</v>
      </c>
      <c r="AB7" s="7">
        <f t="shared" si="18"/>
        <v>0</v>
      </c>
      <c r="AC7" s="7">
        <f t="shared" si="19"/>
        <v>50</v>
      </c>
    </row>
    <row r="8" spans="1:29" ht="18" customHeight="1" x14ac:dyDescent="0.15">
      <c r="B8" s="8">
        <f t="shared" si="1"/>
        <v>8</v>
      </c>
      <c r="C8" s="8">
        <f t="shared" si="2"/>
        <v>4</v>
      </c>
      <c r="D8" s="9">
        <v>30</v>
      </c>
      <c r="E8" s="7">
        <f t="shared" si="3"/>
        <v>30.000039999999998</v>
      </c>
      <c r="G8" s="7">
        <f t="shared" si="4"/>
        <v>3</v>
      </c>
      <c r="H8" s="7" t="str">
        <f t="shared" ref="H8:H71" si="22">vtoset($C$2,G8)</f>
        <v>{1,2}</v>
      </c>
      <c r="I8" s="19">
        <v>75</v>
      </c>
      <c r="K8" s="7">
        <f t="shared" si="20"/>
        <v>4</v>
      </c>
      <c r="L8" s="7">
        <f t="shared" si="5"/>
        <v>1</v>
      </c>
      <c r="M8" s="7">
        <f t="shared" si="6"/>
        <v>52</v>
      </c>
      <c r="N8" s="7">
        <f t="shared" si="7"/>
        <v>2</v>
      </c>
      <c r="O8" s="7">
        <f t="shared" si="8"/>
        <v>1</v>
      </c>
      <c r="P8" s="7">
        <f t="shared" si="21"/>
        <v>99</v>
      </c>
      <c r="Q8" s="7" t="str">
        <f t="shared" si="9"/>
        <v>{1,2,6,7}</v>
      </c>
      <c r="R8" s="7">
        <f t="shared" si="10"/>
        <v>1030</v>
      </c>
      <c r="S8" s="7">
        <f t="shared" si="11"/>
        <v>2060</v>
      </c>
      <c r="U8" s="7">
        <f>IF(R6&lt;&gt;"",R6,U7+0.00001)</f>
        <v>1000</v>
      </c>
      <c r="V8" s="7">
        <f t="shared" si="12"/>
        <v>52</v>
      </c>
      <c r="W8" s="7">
        <f t="shared" si="13"/>
        <v>55</v>
      </c>
      <c r="X8" s="7">
        <f t="shared" si="14"/>
        <v>50</v>
      </c>
      <c r="Y8" s="7">
        <f t="shared" si="15"/>
        <v>30</v>
      </c>
      <c r="Z8" s="7">
        <f t="shared" si="16"/>
        <v>40</v>
      </c>
      <c r="AA8" s="7">
        <f t="shared" si="17"/>
        <v>95</v>
      </c>
      <c r="AB8" s="7">
        <f t="shared" si="18"/>
        <v>0</v>
      </c>
      <c r="AC8" s="7">
        <f t="shared" si="19"/>
        <v>50</v>
      </c>
    </row>
    <row r="9" spans="1:29" ht="18" customHeight="1" x14ac:dyDescent="0.15">
      <c r="B9" s="8">
        <f t="shared" si="1"/>
        <v>7</v>
      </c>
      <c r="C9" s="8">
        <f t="shared" si="2"/>
        <v>5</v>
      </c>
      <c r="D9" s="9">
        <v>40</v>
      </c>
      <c r="E9" s="7">
        <f t="shared" si="3"/>
        <v>40.000050000000002</v>
      </c>
      <c r="G9" s="7">
        <f t="shared" si="4"/>
        <v>4</v>
      </c>
      <c r="H9" s="7" t="str">
        <f t="shared" si="22"/>
        <v>{3}</v>
      </c>
      <c r="I9" s="19">
        <v>80</v>
      </c>
      <c r="K9" s="7">
        <f t="shared" si="20"/>
        <v>5</v>
      </c>
      <c r="L9" s="7">
        <f t="shared" si="5"/>
        <v>8</v>
      </c>
      <c r="M9" s="7">
        <f t="shared" si="6"/>
        <v>50</v>
      </c>
      <c r="N9" s="7">
        <f t="shared" si="7"/>
        <v>0</v>
      </c>
      <c r="O9" s="7">
        <f t="shared" si="8"/>
        <v>128</v>
      </c>
      <c r="P9" s="7">
        <f t="shared" si="21"/>
        <v>227</v>
      </c>
      <c r="Q9" s="7" t="str">
        <f t="shared" si="9"/>
        <v>{1,2,6,7,8}</v>
      </c>
      <c r="R9" s="7">
        <f t="shared" si="10"/>
        <v>2310</v>
      </c>
      <c r="S9" s="7">
        <f t="shared" si="11"/>
        <v>0</v>
      </c>
      <c r="U9" s="7">
        <f>IF(U8&lt;&gt;"",U8+0.00001,"")</f>
        <v>1000.00001</v>
      </c>
      <c r="V9" s="7">
        <f t="shared" si="12"/>
        <v>52</v>
      </c>
      <c r="W9" s="7">
        <f t="shared" si="13"/>
        <v>55</v>
      </c>
      <c r="X9" s="7">
        <f t="shared" si="14"/>
        <v>50</v>
      </c>
      <c r="Y9" s="7">
        <f t="shared" si="15"/>
        <v>30</v>
      </c>
      <c r="Z9" s="7">
        <f t="shared" si="16"/>
        <v>40</v>
      </c>
      <c r="AA9" s="7">
        <f t="shared" si="17"/>
        <v>0</v>
      </c>
      <c r="AB9" s="7">
        <f t="shared" si="18"/>
        <v>0</v>
      </c>
      <c r="AC9" s="7">
        <f t="shared" si="19"/>
        <v>50</v>
      </c>
    </row>
    <row r="10" spans="1:29" ht="18" customHeight="1" x14ac:dyDescent="0.15">
      <c r="B10" s="8">
        <f t="shared" si="1"/>
        <v>2</v>
      </c>
      <c r="C10" s="8">
        <f t="shared" si="2"/>
        <v>6</v>
      </c>
      <c r="D10" s="9">
        <v>95</v>
      </c>
      <c r="E10" s="7">
        <f t="shared" si="3"/>
        <v>95.000060000000005</v>
      </c>
      <c r="G10" s="7">
        <f t="shared" si="4"/>
        <v>5</v>
      </c>
      <c r="H10" s="7" t="str">
        <f t="shared" si="22"/>
        <v>{1,3}</v>
      </c>
      <c r="I10" s="19">
        <v>90</v>
      </c>
      <c r="K10" s="7">
        <f t="shared" si="20"/>
        <v>6</v>
      </c>
      <c r="L10" s="7">
        <f t="shared" si="5"/>
        <v>3</v>
      </c>
      <c r="M10" s="7">
        <f t="shared" si="6"/>
        <v>50</v>
      </c>
      <c r="N10" s="7">
        <f t="shared" si="7"/>
        <v>10</v>
      </c>
      <c r="O10" s="7">
        <f t="shared" si="8"/>
        <v>4</v>
      </c>
      <c r="P10" s="7">
        <f t="shared" si="21"/>
        <v>231</v>
      </c>
      <c r="Q10" s="7" t="str">
        <f t="shared" si="9"/>
        <v>{1,2,3,6,7,8}</v>
      </c>
      <c r="R10" s="7">
        <f t="shared" si="10"/>
        <v>2350</v>
      </c>
      <c r="S10" s="7">
        <f t="shared" si="11"/>
        <v>23500</v>
      </c>
      <c r="U10" s="7">
        <f>IF(R7&lt;&gt;"",R7,U9+0.00001)</f>
        <v>1020</v>
      </c>
      <c r="V10" s="7">
        <f t="shared" si="12"/>
        <v>52</v>
      </c>
      <c r="W10" s="7">
        <f t="shared" si="13"/>
        <v>55</v>
      </c>
      <c r="X10" s="7">
        <f t="shared" si="14"/>
        <v>50</v>
      </c>
      <c r="Y10" s="7">
        <f t="shared" si="15"/>
        <v>30</v>
      </c>
      <c r="Z10" s="7">
        <f t="shared" si="16"/>
        <v>40</v>
      </c>
      <c r="AA10" s="7">
        <f t="shared" si="17"/>
        <v>0</v>
      </c>
      <c r="AB10" s="7">
        <f t="shared" si="18"/>
        <v>0</v>
      </c>
      <c r="AC10" s="7">
        <f t="shared" si="19"/>
        <v>50</v>
      </c>
    </row>
    <row r="11" spans="1:29" ht="18" customHeight="1" x14ac:dyDescent="0.15">
      <c r="B11" s="8">
        <f t="shared" si="1"/>
        <v>1</v>
      </c>
      <c r="C11" s="8">
        <f t="shared" si="2"/>
        <v>7</v>
      </c>
      <c r="D11" s="9">
        <v>100</v>
      </c>
      <c r="E11" s="7">
        <f t="shared" si="3"/>
        <v>100.00006999999999</v>
      </c>
      <c r="G11" s="7">
        <f t="shared" si="4"/>
        <v>6</v>
      </c>
      <c r="H11" s="7" t="str">
        <f t="shared" si="22"/>
        <v>{2,3}</v>
      </c>
      <c r="I11" s="19">
        <v>100</v>
      </c>
      <c r="K11" s="7">
        <f t="shared" si="20"/>
        <v>7</v>
      </c>
      <c r="L11" s="7">
        <f t="shared" si="5"/>
        <v>5</v>
      </c>
      <c r="M11" s="7">
        <f t="shared" si="6"/>
        <v>40</v>
      </c>
      <c r="N11" s="7">
        <f t="shared" si="7"/>
        <v>10</v>
      </c>
      <c r="O11" s="7">
        <f t="shared" si="8"/>
        <v>16</v>
      </c>
      <c r="P11" s="7">
        <f t="shared" si="21"/>
        <v>247</v>
      </c>
      <c r="Q11" s="7" t="str">
        <f t="shared" si="9"/>
        <v>{1,2,3,5,6,7,8}</v>
      </c>
      <c r="R11" s="7">
        <f t="shared" si="10"/>
        <v>2510</v>
      </c>
      <c r="S11" s="7">
        <f t="shared" si="11"/>
        <v>25100</v>
      </c>
      <c r="U11" s="7">
        <f>IF(U10&lt;&gt;"",U10+0.00001,"")</f>
        <v>1020.00001</v>
      </c>
      <c r="V11" s="7">
        <f t="shared" si="12"/>
        <v>52</v>
      </c>
      <c r="W11" s="7">
        <f t="shared" si="13"/>
        <v>0</v>
      </c>
      <c r="X11" s="7">
        <f t="shared" si="14"/>
        <v>50</v>
      </c>
      <c r="Y11" s="7">
        <f t="shared" si="15"/>
        <v>30</v>
      </c>
      <c r="Z11" s="7">
        <f t="shared" si="16"/>
        <v>40</v>
      </c>
      <c r="AA11" s="7">
        <f t="shared" si="17"/>
        <v>0</v>
      </c>
      <c r="AB11" s="7">
        <f t="shared" si="18"/>
        <v>0</v>
      </c>
      <c r="AC11" s="7">
        <f t="shared" si="19"/>
        <v>50</v>
      </c>
    </row>
    <row r="12" spans="1:29" ht="18" customHeight="1" x14ac:dyDescent="0.15">
      <c r="B12" s="8">
        <f t="shared" si="1"/>
        <v>5</v>
      </c>
      <c r="C12" s="8">
        <f t="shared" si="2"/>
        <v>8</v>
      </c>
      <c r="D12" s="9">
        <v>50</v>
      </c>
      <c r="E12" s="7">
        <f t="shared" si="3"/>
        <v>50.000079999999997</v>
      </c>
      <c r="G12" s="7">
        <f t="shared" si="4"/>
        <v>7</v>
      </c>
      <c r="H12" s="7" t="str">
        <f t="shared" si="22"/>
        <v>{1,2,3}</v>
      </c>
      <c r="I12" s="19">
        <v>110</v>
      </c>
      <c r="K12" s="7">
        <f t="shared" si="20"/>
        <v>8</v>
      </c>
      <c r="L12" s="7">
        <f t="shared" si="5"/>
        <v>4</v>
      </c>
      <c r="M12" s="7">
        <f t="shared" si="6"/>
        <v>30</v>
      </c>
      <c r="N12" s="7">
        <f t="shared" si="7"/>
        <v>30</v>
      </c>
      <c r="O12" s="7">
        <f t="shared" si="8"/>
        <v>8</v>
      </c>
      <c r="P12" s="7">
        <f t="shared" si="21"/>
        <v>255</v>
      </c>
      <c r="Q12" s="7" t="str">
        <f t="shared" si="9"/>
        <v>{1,2,3,4,5,6,7,8}</v>
      </c>
      <c r="R12" s="7">
        <f t="shared" si="10"/>
        <v>2590</v>
      </c>
      <c r="S12" s="7">
        <f t="shared" si="11"/>
        <v>77700</v>
      </c>
      <c r="U12" s="7">
        <f>IF(R8&lt;&gt;"",R8,U11+0.00001)</f>
        <v>1030</v>
      </c>
      <c r="V12" s="7">
        <f t="shared" si="12"/>
        <v>52</v>
      </c>
      <c r="W12" s="7">
        <f t="shared" si="13"/>
        <v>0</v>
      </c>
      <c r="X12" s="7">
        <f t="shared" si="14"/>
        <v>50</v>
      </c>
      <c r="Y12" s="7">
        <f t="shared" si="15"/>
        <v>30</v>
      </c>
      <c r="Z12" s="7">
        <f t="shared" si="16"/>
        <v>40</v>
      </c>
      <c r="AA12" s="7">
        <f t="shared" si="17"/>
        <v>0</v>
      </c>
      <c r="AB12" s="7">
        <f t="shared" si="18"/>
        <v>0</v>
      </c>
      <c r="AC12" s="7">
        <f t="shared" si="19"/>
        <v>50</v>
      </c>
    </row>
    <row r="13" spans="1:29" ht="18" customHeight="1" x14ac:dyDescent="0.15">
      <c r="B13"/>
      <c r="C13"/>
      <c r="D13"/>
      <c r="E13"/>
      <c r="G13" s="7">
        <f t="shared" si="4"/>
        <v>8</v>
      </c>
      <c r="H13" s="7" t="str">
        <f t="shared" si="22"/>
        <v>{4}</v>
      </c>
      <c r="I13" s="19">
        <v>120</v>
      </c>
      <c r="K13"/>
      <c r="L13"/>
      <c r="M13">
        <v>0</v>
      </c>
      <c r="N13"/>
      <c r="O13"/>
      <c r="P13"/>
      <c r="Q13"/>
      <c r="R13"/>
      <c r="S13"/>
      <c r="U13" s="7">
        <f>IF(U12&lt;&gt;"",U12+0.00001,"")</f>
        <v>1030.00001</v>
      </c>
      <c r="V13" s="7">
        <f t="shared" si="12"/>
        <v>0</v>
      </c>
      <c r="W13" s="7">
        <f t="shared" si="13"/>
        <v>0</v>
      </c>
      <c r="X13" s="7">
        <f t="shared" si="14"/>
        <v>50</v>
      </c>
      <c r="Y13" s="7">
        <f t="shared" si="15"/>
        <v>30</v>
      </c>
      <c r="Z13" s="7">
        <f t="shared" si="16"/>
        <v>40</v>
      </c>
      <c r="AA13" s="7">
        <f t="shared" si="17"/>
        <v>0</v>
      </c>
      <c r="AB13" s="7">
        <f t="shared" si="18"/>
        <v>0</v>
      </c>
      <c r="AC13" s="7">
        <f t="shared" si="19"/>
        <v>50</v>
      </c>
    </row>
    <row r="14" spans="1:29" ht="18" customHeight="1" x14ac:dyDescent="0.15">
      <c r="B14" s="38" t="s">
        <v>77</v>
      </c>
      <c r="C14" s="38"/>
      <c r="D14" s="38"/>
      <c r="E14"/>
      <c r="G14" s="7">
        <f t="shared" si="4"/>
        <v>9</v>
      </c>
      <c r="H14" s="7" t="str">
        <f t="shared" si="22"/>
        <v>{1,4}</v>
      </c>
      <c r="I14" s="19">
        <v>130</v>
      </c>
      <c r="K14"/>
      <c r="L14"/>
      <c r="M14"/>
      <c r="N14"/>
      <c r="O14"/>
      <c r="P14"/>
      <c r="Q14"/>
      <c r="R14"/>
      <c r="S14"/>
      <c r="U14" s="7">
        <f>IF(R9&lt;&gt;"",R9,U13+0.00001)</f>
        <v>2310</v>
      </c>
      <c r="V14" s="7">
        <f t="shared" si="12"/>
        <v>0</v>
      </c>
      <c r="W14" s="7">
        <f t="shared" si="13"/>
        <v>0</v>
      </c>
      <c r="X14" s="7">
        <f t="shared" si="14"/>
        <v>50</v>
      </c>
      <c r="Y14" s="7">
        <f t="shared" si="15"/>
        <v>30</v>
      </c>
      <c r="Z14" s="7">
        <f t="shared" si="16"/>
        <v>40</v>
      </c>
      <c r="AA14" s="7">
        <f t="shared" si="17"/>
        <v>0</v>
      </c>
      <c r="AB14" s="7">
        <f t="shared" si="18"/>
        <v>0</v>
      </c>
      <c r="AC14" s="7">
        <f t="shared" si="19"/>
        <v>50</v>
      </c>
    </row>
    <row r="15" spans="1:29" ht="18" customHeight="1" x14ac:dyDescent="0.15">
      <c r="B15" s="7">
        <v>1</v>
      </c>
      <c r="C15" s="36">
        <f>IF(B15&lt;=$C$2,ex_Shapleyv($C$2,B15,$I$5:$I$260),"")</f>
        <v>16.16071428571437</v>
      </c>
      <c r="D15" s="37"/>
      <c r="E15"/>
      <c r="G15" s="7">
        <f t="shared" si="4"/>
        <v>10</v>
      </c>
      <c r="H15" s="7" t="str">
        <f t="shared" si="22"/>
        <v>{2,4}</v>
      </c>
      <c r="I15" s="19">
        <v>140</v>
      </c>
      <c r="K15"/>
      <c r="L15"/>
      <c r="M15"/>
      <c r="N15"/>
      <c r="O15"/>
      <c r="P15"/>
      <c r="Q15"/>
      <c r="R15"/>
      <c r="S15"/>
      <c r="U15" s="7">
        <f>IF(U14&lt;&gt;"",U14+0.00001,"")</f>
        <v>2310.0000100000002</v>
      </c>
      <c r="V15" s="7">
        <f t="shared" si="12"/>
        <v>0</v>
      </c>
      <c r="W15" s="7">
        <f t="shared" si="13"/>
        <v>0</v>
      </c>
      <c r="X15" s="7">
        <f t="shared" si="14"/>
        <v>50</v>
      </c>
      <c r="Y15" s="7">
        <f t="shared" si="15"/>
        <v>30</v>
      </c>
      <c r="Z15" s="7">
        <f t="shared" si="16"/>
        <v>40</v>
      </c>
      <c r="AA15" s="7">
        <f t="shared" si="17"/>
        <v>0</v>
      </c>
      <c r="AB15" s="7">
        <f t="shared" si="18"/>
        <v>0</v>
      </c>
      <c r="AC15" s="7">
        <f t="shared" si="19"/>
        <v>0</v>
      </c>
    </row>
    <row r="16" spans="1:29" ht="18" customHeight="1" x14ac:dyDescent="0.15">
      <c r="B16" s="7">
        <f>B15+1</f>
        <v>2</v>
      </c>
      <c r="C16" s="36">
        <f t="shared" ref="C16:C22" si="23">IF(B16&lt;=$C$2,ex_Shapleyv($C$2,B16,$I$5:$I$260),"")</f>
        <v>26.160714285714356</v>
      </c>
      <c r="D16" s="37"/>
      <c r="G16" s="7">
        <f t="shared" si="4"/>
        <v>11</v>
      </c>
      <c r="H16" s="7" t="str">
        <f t="shared" si="22"/>
        <v>{1,2,4}</v>
      </c>
      <c r="I16" s="19">
        <v>150</v>
      </c>
      <c r="U16" s="7">
        <f>IF(R10&lt;&gt;"",R10,U15+0.00001)</f>
        <v>2350</v>
      </c>
      <c r="V16" s="7">
        <f t="shared" si="12"/>
        <v>0</v>
      </c>
      <c r="W16" s="7">
        <f t="shared" si="13"/>
        <v>0</v>
      </c>
      <c r="X16" s="7">
        <f t="shared" si="14"/>
        <v>50</v>
      </c>
      <c r="Y16" s="7">
        <f t="shared" si="15"/>
        <v>30</v>
      </c>
      <c r="Z16" s="7">
        <f t="shared" si="16"/>
        <v>40</v>
      </c>
      <c r="AA16" s="7">
        <f t="shared" si="17"/>
        <v>0</v>
      </c>
      <c r="AB16" s="7">
        <f t="shared" si="18"/>
        <v>0</v>
      </c>
      <c r="AC16" s="7">
        <f t="shared" si="19"/>
        <v>0</v>
      </c>
    </row>
    <row r="17" spans="2:29" ht="18" customHeight="1" x14ac:dyDescent="0.15">
      <c r="B17" s="7">
        <f t="shared" ref="B17:B22" si="24">B16+1</f>
        <v>3</v>
      </c>
      <c r="C17" s="36">
        <f t="shared" si="23"/>
        <v>44.613095238095255</v>
      </c>
      <c r="D17" s="37"/>
      <c r="G17" s="7">
        <f t="shared" si="4"/>
        <v>12</v>
      </c>
      <c r="H17" s="7" t="str">
        <f t="shared" si="22"/>
        <v>{3,4}</v>
      </c>
      <c r="I17" s="19">
        <v>160</v>
      </c>
      <c r="U17" s="7">
        <f>IF(U16&lt;&gt;"",U16+0.00001,"")</f>
        <v>2350.0000100000002</v>
      </c>
      <c r="V17" s="7">
        <f t="shared" si="12"/>
        <v>0</v>
      </c>
      <c r="W17" s="7">
        <f t="shared" si="13"/>
        <v>0</v>
      </c>
      <c r="X17" s="7">
        <f t="shared" si="14"/>
        <v>0</v>
      </c>
      <c r="Y17" s="7">
        <f t="shared" si="15"/>
        <v>30</v>
      </c>
      <c r="Z17" s="7">
        <f t="shared" si="16"/>
        <v>40</v>
      </c>
      <c r="AA17" s="7">
        <f t="shared" si="17"/>
        <v>0</v>
      </c>
      <c r="AB17" s="7">
        <f t="shared" si="18"/>
        <v>0</v>
      </c>
      <c r="AC17" s="7">
        <f t="shared" si="19"/>
        <v>0</v>
      </c>
    </row>
    <row r="18" spans="2:29" ht="18" customHeight="1" x14ac:dyDescent="0.15">
      <c r="B18" s="7">
        <f t="shared" si="24"/>
        <v>4</v>
      </c>
      <c r="C18" s="36">
        <f t="shared" si="23"/>
        <v>84.613095238095184</v>
      </c>
      <c r="D18" s="37"/>
      <c r="G18" s="7">
        <f t="shared" si="4"/>
        <v>13</v>
      </c>
      <c r="H18" s="7" t="str">
        <f t="shared" si="22"/>
        <v>{1,3,4}</v>
      </c>
      <c r="I18" s="19">
        <v>170</v>
      </c>
      <c r="U18" s="7">
        <f>IF(R11&lt;&gt;"",R11,U17+0.00001)</f>
        <v>2510</v>
      </c>
      <c r="V18" s="7">
        <f t="shared" si="12"/>
        <v>0</v>
      </c>
      <c r="W18" s="7">
        <f t="shared" si="13"/>
        <v>0</v>
      </c>
      <c r="X18" s="7">
        <f t="shared" si="14"/>
        <v>0</v>
      </c>
      <c r="Y18" s="7">
        <f t="shared" si="15"/>
        <v>30</v>
      </c>
      <c r="Z18" s="7">
        <f t="shared" si="16"/>
        <v>40</v>
      </c>
      <c r="AA18" s="7">
        <f t="shared" si="17"/>
        <v>0</v>
      </c>
      <c r="AB18" s="7">
        <f t="shared" si="18"/>
        <v>0</v>
      </c>
      <c r="AC18" s="7">
        <f t="shared" si="19"/>
        <v>0</v>
      </c>
    </row>
    <row r="19" spans="2:29" ht="18" customHeight="1" x14ac:dyDescent="0.15">
      <c r="B19" s="7">
        <f t="shared" si="24"/>
        <v>5</v>
      </c>
      <c r="C19" s="36">
        <f t="shared" si="23"/>
        <v>164.61309523809507</v>
      </c>
      <c r="D19" s="37"/>
      <c r="G19" s="7">
        <f t="shared" si="4"/>
        <v>14</v>
      </c>
      <c r="H19" s="7" t="str">
        <f t="shared" si="22"/>
        <v>{2,3,4}</v>
      </c>
      <c r="I19" s="19">
        <v>180</v>
      </c>
      <c r="U19" s="7">
        <f>IF(U18&lt;&gt;"",U18+0.00001,"")</f>
        <v>2510.0000100000002</v>
      </c>
      <c r="V19" s="7">
        <f t="shared" si="12"/>
        <v>0</v>
      </c>
      <c r="W19" s="7">
        <f t="shared" si="13"/>
        <v>0</v>
      </c>
      <c r="X19" s="7">
        <f t="shared" si="14"/>
        <v>0</v>
      </c>
      <c r="Y19" s="7">
        <f t="shared" si="15"/>
        <v>30</v>
      </c>
      <c r="Z19" s="7">
        <f t="shared" si="16"/>
        <v>0</v>
      </c>
      <c r="AA19" s="7">
        <f t="shared" si="17"/>
        <v>0</v>
      </c>
      <c r="AB19" s="7">
        <f t="shared" si="18"/>
        <v>0</v>
      </c>
      <c r="AC19" s="7">
        <f t="shared" si="19"/>
        <v>0</v>
      </c>
    </row>
    <row r="20" spans="2:29" ht="18" customHeight="1" x14ac:dyDescent="0.15">
      <c r="B20" s="7">
        <f t="shared" si="24"/>
        <v>6</v>
      </c>
      <c r="C20" s="36">
        <f t="shared" si="23"/>
        <v>324.61309523809484</v>
      </c>
      <c r="D20" s="37"/>
      <c r="G20" s="7">
        <f t="shared" si="4"/>
        <v>15</v>
      </c>
      <c r="H20" s="7" t="str">
        <f t="shared" si="22"/>
        <v>{1,2,3,4}</v>
      </c>
      <c r="I20" s="19">
        <f>I19+10</f>
        <v>190</v>
      </c>
      <c r="U20" s="7">
        <f>IF(R12&lt;&gt;"",R12,U19+0.00001)</f>
        <v>2590</v>
      </c>
      <c r="V20" s="7">
        <f t="shared" si="12"/>
        <v>0</v>
      </c>
      <c r="W20" s="7">
        <f t="shared" si="13"/>
        <v>0</v>
      </c>
      <c r="X20" s="7">
        <f t="shared" si="14"/>
        <v>0</v>
      </c>
      <c r="Y20" s="7">
        <f t="shared" si="15"/>
        <v>30</v>
      </c>
      <c r="Z20" s="7">
        <f t="shared" si="16"/>
        <v>0</v>
      </c>
      <c r="AA20" s="7">
        <f t="shared" si="17"/>
        <v>0</v>
      </c>
      <c r="AB20" s="7">
        <f t="shared" si="18"/>
        <v>0</v>
      </c>
      <c r="AC20" s="7">
        <f t="shared" si="19"/>
        <v>0</v>
      </c>
    </row>
    <row r="21" spans="2:29" ht="18" customHeight="1" x14ac:dyDescent="0.15">
      <c r="B21" s="7">
        <f t="shared" si="24"/>
        <v>7</v>
      </c>
      <c r="C21" s="36">
        <f t="shared" si="23"/>
        <v>644.61309523809439</v>
      </c>
      <c r="D21" s="37"/>
      <c r="G21" s="7">
        <f t="shared" si="4"/>
        <v>16</v>
      </c>
      <c r="H21" s="7" t="str">
        <f t="shared" si="22"/>
        <v>{5}</v>
      </c>
      <c r="I21" s="19">
        <f t="shared" ref="I21:I84" si="25">I20+10</f>
        <v>200</v>
      </c>
      <c r="U21" s="7">
        <f>IF(U20&lt;&gt;"",U20+0.00001,"")</f>
        <v>2590.0000100000002</v>
      </c>
      <c r="V21" s="7">
        <f t="shared" si="12"/>
        <v>0</v>
      </c>
      <c r="W21" s="7">
        <f t="shared" si="13"/>
        <v>0</v>
      </c>
      <c r="X21" s="7">
        <f t="shared" si="14"/>
        <v>0</v>
      </c>
      <c r="Y21" s="7">
        <f t="shared" si="15"/>
        <v>0</v>
      </c>
      <c r="Z21" s="7">
        <f t="shared" si="16"/>
        <v>0</v>
      </c>
      <c r="AA21" s="7">
        <f t="shared" si="17"/>
        <v>0</v>
      </c>
      <c r="AB21" s="7">
        <f t="shared" si="18"/>
        <v>0</v>
      </c>
      <c r="AC21" s="7">
        <f t="shared" si="19"/>
        <v>0</v>
      </c>
    </row>
    <row r="22" spans="2:29" ht="18" customHeight="1" x14ac:dyDescent="0.15">
      <c r="B22" s="7">
        <f t="shared" si="24"/>
        <v>8</v>
      </c>
      <c r="C22" s="36">
        <f t="shared" si="23"/>
        <v>1284.6130952380936</v>
      </c>
      <c r="D22" s="37"/>
      <c r="G22" s="7">
        <f t="shared" si="4"/>
        <v>17</v>
      </c>
      <c r="H22" s="7" t="str">
        <f t="shared" si="22"/>
        <v>{1,5}</v>
      </c>
      <c r="I22" s="19">
        <f t="shared" si="25"/>
        <v>210</v>
      </c>
    </row>
    <row r="23" spans="2:29" ht="18" customHeight="1" x14ac:dyDescent="0.15">
      <c r="G23" s="7">
        <f t="shared" si="4"/>
        <v>18</v>
      </c>
      <c r="H23" s="7" t="str">
        <f t="shared" si="22"/>
        <v>{2,5}</v>
      </c>
      <c r="I23" s="19">
        <f t="shared" si="25"/>
        <v>220</v>
      </c>
    </row>
    <row r="24" spans="2:29" ht="18" customHeight="1" x14ac:dyDescent="0.15">
      <c r="G24" s="7">
        <f t="shared" si="4"/>
        <v>19</v>
      </c>
      <c r="H24" s="7" t="str">
        <f t="shared" si="22"/>
        <v>{1,2,5}</v>
      </c>
      <c r="I24" s="19">
        <f t="shared" si="25"/>
        <v>230</v>
      </c>
    </row>
    <row r="25" spans="2:29" ht="18" customHeight="1" x14ac:dyDescent="0.15">
      <c r="G25" s="7">
        <f t="shared" si="4"/>
        <v>20</v>
      </c>
      <c r="H25" s="7" t="str">
        <f t="shared" si="22"/>
        <v>{3,5}</v>
      </c>
      <c r="I25" s="19">
        <f t="shared" si="25"/>
        <v>240</v>
      </c>
    </row>
    <row r="26" spans="2:29" ht="18" customHeight="1" x14ac:dyDescent="0.15">
      <c r="G26" s="7">
        <f t="shared" si="4"/>
        <v>21</v>
      </c>
      <c r="H26" s="7" t="str">
        <f t="shared" si="22"/>
        <v>{1,3,5}</v>
      </c>
      <c r="I26" s="19">
        <f t="shared" si="25"/>
        <v>250</v>
      </c>
    </row>
    <row r="27" spans="2:29" ht="18" customHeight="1" x14ac:dyDescent="0.15">
      <c r="G27" s="7">
        <f t="shared" si="4"/>
        <v>22</v>
      </c>
      <c r="H27" s="7" t="str">
        <f t="shared" si="22"/>
        <v>{2,3,5}</v>
      </c>
      <c r="I27" s="19">
        <f t="shared" si="25"/>
        <v>260</v>
      </c>
    </row>
    <row r="28" spans="2:29" ht="18" customHeight="1" x14ac:dyDescent="0.15">
      <c r="G28" s="7">
        <f t="shared" si="4"/>
        <v>23</v>
      </c>
      <c r="H28" s="7" t="str">
        <f t="shared" si="22"/>
        <v>{1,2,3,5}</v>
      </c>
      <c r="I28" s="19">
        <f t="shared" si="25"/>
        <v>270</v>
      </c>
    </row>
    <row r="29" spans="2:29" ht="18" customHeight="1" x14ac:dyDescent="0.15">
      <c r="G29" s="7">
        <f t="shared" si="4"/>
        <v>24</v>
      </c>
      <c r="H29" s="7" t="str">
        <f t="shared" si="22"/>
        <v>{4,5}</v>
      </c>
      <c r="I29" s="19">
        <f t="shared" si="25"/>
        <v>280</v>
      </c>
    </row>
    <row r="30" spans="2:29" ht="18" customHeight="1" x14ac:dyDescent="0.15">
      <c r="G30" s="7">
        <f t="shared" si="4"/>
        <v>25</v>
      </c>
      <c r="H30" s="7" t="str">
        <f t="shared" si="22"/>
        <v>{1,4,5}</v>
      </c>
      <c r="I30" s="19">
        <f t="shared" si="25"/>
        <v>290</v>
      </c>
    </row>
    <row r="31" spans="2:29" ht="18" customHeight="1" x14ac:dyDescent="0.15">
      <c r="G31" s="7">
        <f t="shared" si="4"/>
        <v>26</v>
      </c>
      <c r="H31" s="7" t="str">
        <f t="shared" si="22"/>
        <v>{2,4,5}</v>
      </c>
      <c r="I31" s="19">
        <f t="shared" si="25"/>
        <v>300</v>
      </c>
    </row>
    <row r="32" spans="2:29" ht="18" customHeight="1" x14ac:dyDescent="0.15">
      <c r="G32" s="7">
        <f t="shared" si="4"/>
        <v>27</v>
      </c>
      <c r="H32" s="7" t="str">
        <f t="shared" si="22"/>
        <v>{1,2,4,5}</v>
      </c>
      <c r="I32" s="19">
        <f t="shared" si="25"/>
        <v>310</v>
      </c>
    </row>
    <row r="33" spans="7:9" ht="18" customHeight="1" x14ac:dyDescent="0.15">
      <c r="G33" s="7">
        <f t="shared" si="4"/>
        <v>28</v>
      </c>
      <c r="H33" s="7" t="str">
        <f t="shared" si="22"/>
        <v>{3,4,5}</v>
      </c>
      <c r="I33" s="19">
        <f t="shared" si="25"/>
        <v>320</v>
      </c>
    </row>
    <row r="34" spans="7:9" ht="18" customHeight="1" x14ac:dyDescent="0.15">
      <c r="G34" s="7">
        <f t="shared" si="4"/>
        <v>29</v>
      </c>
      <c r="H34" s="7" t="str">
        <f t="shared" si="22"/>
        <v>{1,3,4,5}</v>
      </c>
      <c r="I34" s="19">
        <f t="shared" si="25"/>
        <v>330</v>
      </c>
    </row>
    <row r="35" spans="7:9" ht="18" customHeight="1" x14ac:dyDescent="0.15">
      <c r="G35" s="7">
        <f t="shared" si="4"/>
        <v>30</v>
      </c>
      <c r="H35" s="7" t="str">
        <f t="shared" si="22"/>
        <v>{2,3,4,5}</v>
      </c>
      <c r="I35" s="19">
        <f t="shared" si="25"/>
        <v>340</v>
      </c>
    </row>
    <row r="36" spans="7:9" ht="18" customHeight="1" x14ac:dyDescent="0.15">
      <c r="G36" s="7">
        <f t="shared" si="4"/>
        <v>31</v>
      </c>
      <c r="H36" s="7" t="str">
        <f t="shared" si="22"/>
        <v>{1,2,3,4,5}</v>
      </c>
      <c r="I36" s="19">
        <f t="shared" si="25"/>
        <v>350</v>
      </c>
    </row>
    <row r="37" spans="7:9" ht="18" customHeight="1" x14ac:dyDescent="0.15">
      <c r="G37" s="7">
        <f t="shared" si="4"/>
        <v>32</v>
      </c>
      <c r="H37" s="7" t="str">
        <f t="shared" si="22"/>
        <v>{6}</v>
      </c>
      <c r="I37" s="19">
        <f t="shared" si="25"/>
        <v>360</v>
      </c>
    </row>
    <row r="38" spans="7:9" ht="18" customHeight="1" x14ac:dyDescent="0.15">
      <c r="G38" s="7">
        <f t="shared" si="4"/>
        <v>33</v>
      </c>
      <c r="H38" s="7" t="str">
        <f t="shared" si="22"/>
        <v>{1,6}</v>
      </c>
      <c r="I38" s="19">
        <f t="shared" si="25"/>
        <v>370</v>
      </c>
    </row>
    <row r="39" spans="7:9" ht="18" customHeight="1" x14ac:dyDescent="0.15">
      <c r="G39" s="7">
        <f t="shared" si="4"/>
        <v>34</v>
      </c>
      <c r="H39" s="7" t="str">
        <f t="shared" si="22"/>
        <v>{2,6}</v>
      </c>
      <c r="I39" s="19">
        <f t="shared" si="25"/>
        <v>380</v>
      </c>
    </row>
    <row r="40" spans="7:9" ht="18" customHeight="1" x14ac:dyDescent="0.15">
      <c r="G40" s="7">
        <f t="shared" si="4"/>
        <v>35</v>
      </c>
      <c r="H40" s="7" t="str">
        <f t="shared" si="22"/>
        <v>{1,2,6}</v>
      </c>
      <c r="I40" s="19">
        <f t="shared" si="25"/>
        <v>390</v>
      </c>
    </row>
    <row r="41" spans="7:9" ht="18" customHeight="1" x14ac:dyDescent="0.15">
      <c r="G41" s="7">
        <f t="shared" si="4"/>
        <v>36</v>
      </c>
      <c r="H41" s="7" t="str">
        <f t="shared" si="22"/>
        <v>{3,6}</v>
      </c>
      <c r="I41" s="19">
        <f t="shared" si="25"/>
        <v>400</v>
      </c>
    </row>
    <row r="42" spans="7:9" ht="18" customHeight="1" x14ac:dyDescent="0.15">
      <c r="G42" s="7">
        <f t="shared" si="4"/>
        <v>37</v>
      </c>
      <c r="H42" s="7" t="str">
        <f t="shared" si="22"/>
        <v>{1,3,6}</v>
      </c>
      <c r="I42" s="19">
        <f t="shared" si="25"/>
        <v>410</v>
      </c>
    </row>
    <row r="43" spans="7:9" ht="18" customHeight="1" x14ac:dyDescent="0.15">
      <c r="G43" s="7">
        <f t="shared" si="4"/>
        <v>38</v>
      </c>
      <c r="H43" s="7" t="str">
        <f t="shared" si="22"/>
        <v>{2,3,6}</v>
      </c>
      <c r="I43" s="19">
        <f t="shared" si="25"/>
        <v>420</v>
      </c>
    </row>
    <row r="44" spans="7:9" ht="18" customHeight="1" x14ac:dyDescent="0.15">
      <c r="G44" s="7">
        <f t="shared" si="4"/>
        <v>39</v>
      </c>
      <c r="H44" s="7" t="str">
        <f t="shared" si="22"/>
        <v>{1,2,3,6}</v>
      </c>
      <c r="I44" s="19">
        <f t="shared" si="25"/>
        <v>430</v>
      </c>
    </row>
    <row r="45" spans="7:9" ht="18" customHeight="1" x14ac:dyDescent="0.15">
      <c r="G45" s="7">
        <f t="shared" si="4"/>
        <v>40</v>
      </c>
      <c r="H45" s="7" t="str">
        <f t="shared" si="22"/>
        <v>{4,6}</v>
      </c>
      <c r="I45" s="19">
        <f t="shared" si="25"/>
        <v>440</v>
      </c>
    </row>
    <row r="46" spans="7:9" ht="18" customHeight="1" x14ac:dyDescent="0.15">
      <c r="G46" s="7">
        <f t="shared" si="4"/>
        <v>41</v>
      </c>
      <c r="H46" s="7" t="str">
        <f t="shared" si="22"/>
        <v>{1,4,6}</v>
      </c>
      <c r="I46" s="19">
        <f t="shared" si="25"/>
        <v>450</v>
      </c>
    </row>
    <row r="47" spans="7:9" ht="18" customHeight="1" x14ac:dyDescent="0.15">
      <c r="G47" s="7">
        <f t="shared" si="4"/>
        <v>42</v>
      </c>
      <c r="H47" s="7" t="str">
        <f t="shared" si="22"/>
        <v>{2,4,6}</v>
      </c>
      <c r="I47" s="19">
        <f t="shared" si="25"/>
        <v>460</v>
      </c>
    </row>
    <row r="48" spans="7:9" ht="18" customHeight="1" x14ac:dyDescent="0.15">
      <c r="G48" s="7">
        <f t="shared" si="4"/>
        <v>43</v>
      </c>
      <c r="H48" s="7" t="str">
        <f t="shared" si="22"/>
        <v>{1,2,4,6}</v>
      </c>
      <c r="I48" s="19">
        <f t="shared" si="25"/>
        <v>470</v>
      </c>
    </row>
    <row r="49" spans="7:9" ht="18" customHeight="1" x14ac:dyDescent="0.15">
      <c r="G49" s="7">
        <f t="shared" si="4"/>
        <v>44</v>
      </c>
      <c r="H49" s="7" t="str">
        <f t="shared" si="22"/>
        <v>{3,4,6}</v>
      </c>
      <c r="I49" s="19">
        <f t="shared" si="25"/>
        <v>480</v>
      </c>
    </row>
    <row r="50" spans="7:9" ht="18" customHeight="1" x14ac:dyDescent="0.15">
      <c r="G50" s="7">
        <f t="shared" si="4"/>
        <v>45</v>
      </c>
      <c r="H50" s="7" t="str">
        <f t="shared" si="22"/>
        <v>{1,3,4,6}</v>
      </c>
      <c r="I50" s="19">
        <f t="shared" si="25"/>
        <v>490</v>
      </c>
    </row>
    <row r="51" spans="7:9" ht="18" customHeight="1" x14ac:dyDescent="0.15">
      <c r="G51" s="7">
        <f t="shared" si="4"/>
        <v>46</v>
      </c>
      <c r="H51" s="7" t="str">
        <f t="shared" si="22"/>
        <v>{2,3,4,6}</v>
      </c>
      <c r="I51" s="19">
        <f t="shared" si="25"/>
        <v>500</v>
      </c>
    </row>
    <row r="52" spans="7:9" ht="18" customHeight="1" x14ac:dyDescent="0.15">
      <c r="G52" s="7">
        <f t="shared" si="4"/>
        <v>47</v>
      </c>
      <c r="H52" s="7" t="str">
        <f t="shared" si="22"/>
        <v>{1,2,3,4,6}</v>
      </c>
      <c r="I52" s="19">
        <f t="shared" si="25"/>
        <v>510</v>
      </c>
    </row>
    <row r="53" spans="7:9" ht="18" customHeight="1" x14ac:dyDescent="0.15">
      <c r="G53" s="7">
        <f t="shared" si="4"/>
        <v>48</v>
      </c>
      <c r="H53" s="7" t="str">
        <f t="shared" si="22"/>
        <v>{5,6}</v>
      </c>
      <c r="I53" s="19">
        <f t="shared" si="25"/>
        <v>520</v>
      </c>
    </row>
    <row r="54" spans="7:9" ht="18" customHeight="1" x14ac:dyDescent="0.15">
      <c r="G54" s="7">
        <f t="shared" si="4"/>
        <v>49</v>
      </c>
      <c r="H54" s="7" t="str">
        <f t="shared" si="22"/>
        <v>{1,5,6}</v>
      </c>
      <c r="I54" s="19">
        <f t="shared" si="25"/>
        <v>530</v>
      </c>
    </row>
    <row r="55" spans="7:9" ht="18" customHeight="1" x14ac:dyDescent="0.15">
      <c r="G55" s="7">
        <f t="shared" si="4"/>
        <v>50</v>
      </c>
      <c r="H55" s="7" t="str">
        <f t="shared" si="22"/>
        <v>{2,5,6}</v>
      </c>
      <c r="I55" s="19">
        <f t="shared" si="25"/>
        <v>540</v>
      </c>
    </row>
    <row r="56" spans="7:9" ht="18" customHeight="1" x14ac:dyDescent="0.15">
      <c r="G56" s="7">
        <f t="shared" si="4"/>
        <v>51</v>
      </c>
      <c r="H56" s="7" t="str">
        <f t="shared" si="22"/>
        <v>{1,2,5,6}</v>
      </c>
      <c r="I56" s="19">
        <f t="shared" si="25"/>
        <v>550</v>
      </c>
    </row>
    <row r="57" spans="7:9" ht="18" customHeight="1" x14ac:dyDescent="0.15">
      <c r="G57" s="7">
        <f t="shared" si="4"/>
        <v>52</v>
      </c>
      <c r="H57" s="7" t="str">
        <f t="shared" si="22"/>
        <v>{3,5,6}</v>
      </c>
      <c r="I57" s="19">
        <f t="shared" si="25"/>
        <v>560</v>
      </c>
    </row>
    <row r="58" spans="7:9" ht="18" customHeight="1" x14ac:dyDescent="0.15">
      <c r="G58" s="7">
        <f t="shared" si="4"/>
        <v>53</v>
      </c>
      <c r="H58" s="7" t="str">
        <f t="shared" si="22"/>
        <v>{1,3,5,6}</v>
      </c>
      <c r="I58" s="19">
        <f t="shared" si="25"/>
        <v>570</v>
      </c>
    </row>
    <row r="59" spans="7:9" ht="18" customHeight="1" x14ac:dyDescent="0.15">
      <c r="G59" s="7">
        <f t="shared" si="4"/>
        <v>54</v>
      </c>
      <c r="H59" s="7" t="str">
        <f t="shared" si="22"/>
        <v>{2,3,5,6}</v>
      </c>
      <c r="I59" s="19">
        <f t="shared" si="25"/>
        <v>580</v>
      </c>
    </row>
    <row r="60" spans="7:9" ht="18" customHeight="1" x14ac:dyDescent="0.15">
      <c r="G60" s="7">
        <f t="shared" si="4"/>
        <v>55</v>
      </c>
      <c r="H60" s="7" t="str">
        <f t="shared" si="22"/>
        <v>{1,2,3,5,6}</v>
      </c>
      <c r="I60" s="19">
        <f t="shared" si="25"/>
        <v>590</v>
      </c>
    </row>
    <row r="61" spans="7:9" ht="18" customHeight="1" x14ac:dyDescent="0.15">
      <c r="G61" s="7">
        <f t="shared" si="4"/>
        <v>56</v>
      </c>
      <c r="H61" s="7" t="str">
        <f t="shared" si="22"/>
        <v>{4,5,6}</v>
      </c>
      <c r="I61" s="19">
        <f t="shared" si="25"/>
        <v>600</v>
      </c>
    </row>
    <row r="62" spans="7:9" ht="18" customHeight="1" x14ac:dyDescent="0.15">
      <c r="G62" s="7">
        <f t="shared" si="4"/>
        <v>57</v>
      </c>
      <c r="H62" s="7" t="str">
        <f t="shared" si="22"/>
        <v>{1,4,5,6}</v>
      </c>
      <c r="I62" s="19">
        <f t="shared" si="25"/>
        <v>610</v>
      </c>
    </row>
    <row r="63" spans="7:9" ht="18" customHeight="1" x14ac:dyDescent="0.15">
      <c r="G63" s="7">
        <f t="shared" si="4"/>
        <v>58</v>
      </c>
      <c r="H63" s="7" t="str">
        <f t="shared" si="22"/>
        <v>{2,4,5,6}</v>
      </c>
      <c r="I63" s="19">
        <f t="shared" si="25"/>
        <v>620</v>
      </c>
    </row>
    <row r="64" spans="7:9" ht="18" customHeight="1" x14ac:dyDescent="0.15">
      <c r="G64" s="7">
        <f t="shared" si="4"/>
        <v>59</v>
      </c>
      <c r="H64" s="7" t="str">
        <f t="shared" si="22"/>
        <v>{1,2,4,5,6}</v>
      </c>
      <c r="I64" s="19">
        <f t="shared" si="25"/>
        <v>630</v>
      </c>
    </row>
    <row r="65" spans="7:9" ht="18" customHeight="1" x14ac:dyDescent="0.15">
      <c r="G65" s="7">
        <f t="shared" si="4"/>
        <v>60</v>
      </c>
      <c r="H65" s="7" t="str">
        <f t="shared" si="22"/>
        <v>{3,4,5,6}</v>
      </c>
      <c r="I65" s="19">
        <f t="shared" si="25"/>
        <v>640</v>
      </c>
    </row>
    <row r="66" spans="7:9" ht="18" customHeight="1" x14ac:dyDescent="0.15">
      <c r="G66" s="7">
        <f t="shared" si="4"/>
        <v>61</v>
      </c>
      <c r="H66" s="7" t="str">
        <f t="shared" si="22"/>
        <v>{1,3,4,5,6}</v>
      </c>
      <c r="I66" s="19">
        <f t="shared" si="25"/>
        <v>650</v>
      </c>
    </row>
    <row r="67" spans="7:9" ht="18" customHeight="1" x14ac:dyDescent="0.15">
      <c r="G67" s="7">
        <f t="shared" si="4"/>
        <v>62</v>
      </c>
      <c r="H67" s="7" t="str">
        <f t="shared" si="22"/>
        <v>{2,3,4,5,6}</v>
      </c>
      <c r="I67" s="19">
        <f t="shared" si="25"/>
        <v>660</v>
      </c>
    </row>
    <row r="68" spans="7:9" ht="18" customHeight="1" x14ac:dyDescent="0.15">
      <c r="G68" s="7">
        <f t="shared" si="4"/>
        <v>63</v>
      </c>
      <c r="H68" s="7" t="str">
        <f t="shared" si="22"/>
        <v>{1,2,3,4,5,6}</v>
      </c>
      <c r="I68" s="19">
        <f t="shared" si="25"/>
        <v>670</v>
      </c>
    </row>
    <row r="69" spans="7:9" ht="18" customHeight="1" x14ac:dyDescent="0.15">
      <c r="G69" s="7">
        <f t="shared" si="4"/>
        <v>64</v>
      </c>
      <c r="H69" s="7" t="str">
        <f t="shared" si="22"/>
        <v>{7}</v>
      </c>
      <c r="I69" s="19">
        <f t="shared" si="25"/>
        <v>680</v>
      </c>
    </row>
    <row r="70" spans="7:9" ht="18" customHeight="1" x14ac:dyDescent="0.15">
      <c r="G70" s="7">
        <f t="shared" ref="G70:G133" si="26">G69+1</f>
        <v>65</v>
      </c>
      <c r="H70" s="7" t="str">
        <f t="shared" si="22"/>
        <v>{1,7}</v>
      </c>
      <c r="I70" s="19">
        <f t="shared" si="25"/>
        <v>690</v>
      </c>
    </row>
    <row r="71" spans="7:9" ht="18" customHeight="1" x14ac:dyDescent="0.15">
      <c r="G71" s="7">
        <f t="shared" si="26"/>
        <v>66</v>
      </c>
      <c r="H71" s="7" t="str">
        <f t="shared" si="22"/>
        <v>{2,7}</v>
      </c>
      <c r="I71" s="19">
        <f t="shared" si="25"/>
        <v>700</v>
      </c>
    </row>
    <row r="72" spans="7:9" ht="18" customHeight="1" x14ac:dyDescent="0.15">
      <c r="G72" s="7">
        <f t="shared" si="26"/>
        <v>67</v>
      </c>
      <c r="H72" s="7" t="str">
        <f t="shared" ref="H72:H135" si="27">vtoset($C$2,G72)</f>
        <v>{1,2,7}</v>
      </c>
      <c r="I72" s="19">
        <f t="shared" si="25"/>
        <v>710</v>
      </c>
    </row>
    <row r="73" spans="7:9" ht="18" customHeight="1" x14ac:dyDescent="0.15">
      <c r="G73" s="7">
        <f t="shared" si="26"/>
        <v>68</v>
      </c>
      <c r="H73" s="7" t="str">
        <f t="shared" si="27"/>
        <v>{3,7}</v>
      </c>
      <c r="I73" s="19">
        <f t="shared" si="25"/>
        <v>720</v>
      </c>
    </row>
    <row r="74" spans="7:9" ht="18" customHeight="1" x14ac:dyDescent="0.15">
      <c r="G74" s="7">
        <f t="shared" si="26"/>
        <v>69</v>
      </c>
      <c r="H74" s="7" t="str">
        <f t="shared" si="27"/>
        <v>{1,3,7}</v>
      </c>
      <c r="I74" s="19">
        <f t="shared" si="25"/>
        <v>730</v>
      </c>
    </row>
    <row r="75" spans="7:9" ht="18" customHeight="1" x14ac:dyDescent="0.15">
      <c r="G75" s="7">
        <f t="shared" si="26"/>
        <v>70</v>
      </c>
      <c r="H75" s="7" t="str">
        <f t="shared" si="27"/>
        <v>{2,3,7}</v>
      </c>
      <c r="I75" s="19">
        <f t="shared" si="25"/>
        <v>740</v>
      </c>
    </row>
    <row r="76" spans="7:9" ht="18" customHeight="1" x14ac:dyDescent="0.15">
      <c r="G76" s="7">
        <f t="shared" si="26"/>
        <v>71</v>
      </c>
      <c r="H76" s="7" t="str">
        <f t="shared" si="27"/>
        <v>{1,2,3,7}</v>
      </c>
      <c r="I76" s="19">
        <f t="shared" si="25"/>
        <v>750</v>
      </c>
    </row>
    <row r="77" spans="7:9" ht="18" customHeight="1" x14ac:dyDescent="0.15">
      <c r="G77" s="7">
        <f t="shared" si="26"/>
        <v>72</v>
      </c>
      <c r="H77" s="7" t="str">
        <f t="shared" si="27"/>
        <v>{4,7}</v>
      </c>
      <c r="I77" s="19">
        <f t="shared" si="25"/>
        <v>760</v>
      </c>
    </row>
    <row r="78" spans="7:9" ht="18" customHeight="1" x14ac:dyDescent="0.15">
      <c r="G78" s="7">
        <f t="shared" si="26"/>
        <v>73</v>
      </c>
      <c r="H78" s="7" t="str">
        <f t="shared" si="27"/>
        <v>{1,4,7}</v>
      </c>
      <c r="I78" s="19">
        <f t="shared" si="25"/>
        <v>770</v>
      </c>
    </row>
    <row r="79" spans="7:9" ht="18" customHeight="1" x14ac:dyDescent="0.15">
      <c r="G79" s="7">
        <f t="shared" si="26"/>
        <v>74</v>
      </c>
      <c r="H79" s="7" t="str">
        <f t="shared" si="27"/>
        <v>{2,4,7}</v>
      </c>
      <c r="I79" s="19">
        <f t="shared" si="25"/>
        <v>780</v>
      </c>
    </row>
    <row r="80" spans="7:9" ht="18" customHeight="1" x14ac:dyDescent="0.15">
      <c r="G80" s="7">
        <f t="shared" si="26"/>
        <v>75</v>
      </c>
      <c r="H80" s="7" t="str">
        <f t="shared" si="27"/>
        <v>{1,2,4,7}</v>
      </c>
      <c r="I80" s="19">
        <f t="shared" si="25"/>
        <v>790</v>
      </c>
    </row>
    <row r="81" spans="7:9" ht="18" customHeight="1" x14ac:dyDescent="0.15">
      <c r="G81" s="7">
        <f t="shared" si="26"/>
        <v>76</v>
      </c>
      <c r="H81" s="7" t="str">
        <f t="shared" si="27"/>
        <v>{3,4,7}</v>
      </c>
      <c r="I81" s="19">
        <f t="shared" si="25"/>
        <v>800</v>
      </c>
    </row>
    <row r="82" spans="7:9" ht="18" customHeight="1" x14ac:dyDescent="0.15">
      <c r="G82" s="7">
        <f t="shared" si="26"/>
        <v>77</v>
      </c>
      <c r="H82" s="7" t="str">
        <f t="shared" si="27"/>
        <v>{1,3,4,7}</v>
      </c>
      <c r="I82" s="19">
        <f t="shared" si="25"/>
        <v>810</v>
      </c>
    </row>
    <row r="83" spans="7:9" ht="18" customHeight="1" x14ac:dyDescent="0.15">
      <c r="G83" s="7">
        <f t="shared" si="26"/>
        <v>78</v>
      </c>
      <c r="H83" s="7" t="str">
        <f t="shared" si="27"/>
        <v>{2,3,4,7}</v>
      </c>
      <c r="I83" s="19">
        <f t="shared" si="25"/>
        <v>820</v>
      </c>
    </row>
    <row r="84" spans="7:9" ht="18" customHeight="1" x14ac:dyDescent="0.15">
      <c r="G84" s="7">
        <f t="shared" si="26"/>
        <v>79</v>
      </c>
      <c r="H84" s="7" t="str">
        <f t="shared" si="27"/>
        <v>{1,2,3,4,7}</v>
      </c>
      <c r="I84" s="19">
        <f t="shared" si="25"/>
        <v>830</v>
      </c>
    </row>
    <row r="85" spans="7:9" ht="18" customHeight="1" x14ac:dyDescent="0.15">
      <c r="G85" s="7">
        <f t="shared" si="26"/>
        <v>80</v>
      </c>
      <c r="H85" s="7" t="str">
        <f t="shared" si="27"/>
        <v>{5,7}</v>
      </c>
      <c r="I85" s="19">
        <f t="shared" ref="I85:I148" si="28">I84+10</f>
        <v>840</v>
      </c>
    </row>
    <row r="86" spans="7:9" ht="18" customHeight="1" x14ac:dyDescent="0.15">
      <c r="G86" s="7">
        <f t="shared" si="26"/>
        <v>81</v>
      </c>
      <c r="H86" s="7" t="str">
        <f t="shared" si="27"/>
        <v>{1,5,7}</v>
      </c>
      <c r="I86" s="19">
        <f t="shared" si="28"/>
        <v>850</v>
      </c>
    </row>
    <row r="87" spans="7:9" ht="18" customHeight="1" x14ac:dyDescent="0.15">
      <c r="G87" s="7">
        <f t="shared" si="26"/>
        <v>82</v>
      </c>
      <c r="H87" s="7" t="str">
        <f t="shared" si="27"/>
        <v>{2,5,7}</v>
      </c>
      <c r="I87" s="19">
        <f t="shared" si="28"/>
        <v>860</v>
      </c>
    </row>
    <row r="88" spans="7:9" ht="18" customHeight="1" x14ac:dyDescent="0.15">
      <c r="G88" s="7">
        <f t="shared" si="26"/>
        <v>83</v>
      </c>
      <c r="H88" s="7" t="str">
        <f t="shared" si="27"/>
        <v>{1,2,5,7}</v>
      </c>
      <c r="I88" s="19">
        <f t="shared" si="28"/>
        <v>870</v>
      </c>
    </row>
    <row r="89" spans="7:9" ht="18" customHeight="1" x14ac:dyDescent="0.15">
      <c r="G89" s="7">
        <f t="shared" si="26"/>
        <v>84</v>
      </c>
      <c r="H89" s="7" t="str">
        <f t="shared" si="27"/>
        <v>{3,5,7}</v>
      </c>
      <c r="I89" s="19">
        <f t="shared" si="28"/>
        <v>880</v>
      </c>
    </row>
    <row r="90" spans="7:9" ht="18" customHeight="1" x14ac:dyDescent="0.15">
      <c r="G90" s="7">
        <f t="shared" si="26"/>
        <v>85</v>
      </c>
      <c r="H90" s="7" t="str">
        <f t="shared" si="27"/>
        <v>{1,3,5,7}</v>
      </c>
      <c r="I90" s="19">
        <f t="shared" si="28"/>
        <v>890</v>
      </c>
    </row>
    <row r="91" spans="7:9" ht="18" customHeight="1" x14ac:dyDescent="0.15">
      <c r="G91" s="7">
        <f t="shared" si="26"/>
        <v>86</v>
      </c>
      <c r="H91" s="7" t="str">
        <f t="shared" si="27"/>
        <v>{2,3,5,7}</v>
      </c>
      <c r="I91" s="19">
        <f t="shared" si="28"/>
        <v>900</v>
      </c>
    </row>
    <row r="92" spans="7:9" ht="18" customHeight="1" x14ac:dyDescent="0.15">
      <c r="G92" s="7">
        <f t="shared" si="26"/>
        <v>87</v>
      </c>
      <c r="H92" s="7" t="str">
        <f t="shared" si="27"/>
        <v>{1,2,3,5,7}</v>
      </c>
      <c r="I92" s="19">
        <f t="shared" si="28"/>
        <v>910</v>
      </c>
    </row>
    <row r="93" spans="7:9" ht="18" customHeight="1" x14ac:dyDescent="0.15">
      <c r="G93" s="7">
        <f t="shared" si="26"/>
        <v>88</v>
      </c>
      <c r="H93" s="7" t="str">
        <f t="shared" si="27"/>
        <v>{4,5,7}</v>
      </c>
      <c r="I93" s="19">
        <f t="shared" si="28"/>
        <v>920</v>
      </c>
    </row>
    <row r="94" spans="7:9" ht="18" customHeight="1" x14ac:dyDescent="0.15">
      <c r="G94" s="7">
        <f t="shared" si="26"/>
        <v>89</v>
      </c>
      <c r="H94" s="7" t="str">
        <f t="shared" si="27"/>
        <v>{1,4,5,7}</v>
      </c>
      <c r="I94" s="19">
        <f t="shared" si="28"/>
        <v>930</v>
      </c>
    </row>
    <row r="95" spans="7:9" ht="18" customHeight="1" x14ac:dyDescent="0.15">
      <c r="G95" s="7">
        <f t="shared" si="26"/>
        <v>90</v>
      </c>
      <c r="H95" s="7" t="str">
        <f t="shared" si="27"/>
        <v>{2,4,5,7}</v>
      </c>
      <c r="I95" s="19">
        <f t="shared" si="28"/>
        <v>940</v>
      </c>
    </row>
    <row r="96" spans="7:9" ht="18" customHeight="1" x14ac:dyDescent="0.15">
      <c r="G96" s="7">
        <f t="shared" si="26"/>
        <v>91</v>
      </c>
      <c r="H96" s="7" t="str">
        <f t="shared" si="27"/>
        <v>{1,2,4,5,7}</v>
      </c>
      <c r="I96" s="19">
        <f t="shared" si="28"/>
        <v>950</v>
      </c>
    </row>
    <row r="97" spans="7:9" ht="18" customHeight="1" x14ac:dyDescent="0.15">
      <c r="G97" s="7">
        <f t="shared" si="26"/>
        <v>92</v>
      </c>
      <c r="H97" s="7" t="str">
        <f t="shared" si="27"/>
        <v>{3,4,5,7}</v>
      </c>
      <c r="I97" s="19">
        <f t="shared" si="28"/>
        <v>960</v>
      </c>
    </row>
    <row r="98" spans="7:9" ht="18" customHeight="1" x14ac:dyDescent="0.15">
      <c r="G98" s="7">
        <f t="shared" si="26"/>
        <v>93</v>
      </c>
      <c r="H98" s="7" t="str">
        <f t="shared" si="27"/>
        <v>{1,3,4,5,7}</v>
      </c>
      <c r="I98" s="19">
        <f t="shared" si="28"/>
        <v>970</v>
      </c>
    </row>
    <row r="99" spans="7:9" ht="18" customHeight="1" x14ac:dyDescent="0.15">
      <c r="G99" s="7">
        <f t="shared" si="26"/>
        <v>94</v>
      </c>
      <c r="H99" s="7" t="str">
        <f t="shared" si="27"/>
        <v>{2,3,4,5,7}</v>
      </c>
      <c r="I99" s="19">
        <f t="shared" si="28"/>
        <v>980</v>
      </c>
    </row>
    <row r="100" spans="7:9" ht="18" customHeight="1" x14ac:dyDescent="0.15">
      <c r="G100" s="7">
        <f t="shared" si="26"/>
        <v>95</v>
      </c>
      <c r="H100" s="7" t="str">
        <f t="shared" si="27"/>
        <v>{1,2,3,4,5,7}</v>
      </c>
      <c r="I100" s="19">
        <f t="shared" si="28"/>
        <v>990</v>
      </c>
    </row>
    <row r="101" spans="7:9" ht="18" customHeight="1" x14ac:dyDescent="0.15">
      <c r="G101" s="7">
        <f t="shared" si="26"/>
        <v>96</v>
      </c>
      <c r="H101" s="7" t="str">
        <f t="shared" si="27"/>
        <v>{6,7}</v>
      </c>
      <c r="I101" s="19">
        <f t="shared" si="28"/>
        <v>1000</v>
      </c>
    </row>
    <row r="102" spans="7:9" ht="18" customHeight="1" x14ac:dyDescent="0.15">
      <c r="G102" s="7">
        <f t="shared" si="26"/>
        <v>97</v>
      </c>
      <c r="H102" s="7" t="str">
        <f t="shared" si="27"/>
        <v>{1,6,7}</v>
      </c>
      <c r="I102" s="19">
        <f t="shared" si="28"/>
        <v>1010</v>
      </c>
    </row>
    <row r="103" spans="7:9" ht="18" customHeight="1" x14ac:dyDescent="0.15">
      <c r="G103" s="7">
        <f t="shared" si="26"/>
        <v>98</v>
      </c>
      <c r="H103" s="7" t="str">
        <f t="shared" si="27"/>
        <v>{2,6,7}</v>
      </c>
      <c r="I103" s="19">
        <f t="shared" si="28"/>
        <v>1020</v>
      </c>
    </row>
    <row r="104" spans="7:9" ht="18" customHeight="1" x14ac:dyDescent="0.15">
      <c r="G104" s="7">
        <f t="shared" si="26"/>
        <v>99</v>
      </c>
      <c r="H104" s="7" t="str">
        <f t="shared" si="27"/>
        <v>{1,2,6,7}</v>
      </c>
      <c r="I104" s="19">
        <f t="shared" si="28"/>
        <v>1030</v>
      </c>
    </row>
    <row r="105" spans="7:9" ht="18" customHeight="1" x14ac:dyDescent="0.15">
      <c r="G105" s="7">
        <f t="shared" si="26"/>
        <v>100</v>
      </c>
      <c r="H105" s="7" t="str">
        <f t="shared" si="27"/>
        <v>{3,6,7}</v>
      </c>
      <c r="I105" s="19">
        <f t="shared" si="28"/>
        <v>1040</v>
      </c>
    </row>
    <row r="106" spans="7:9" ht="18" customHeight="1" x14ac:dyDescent="0.15">
      <c r="G106" s="7">
        <f t="shared" si="26"/>
        <v>101</v>
      </c>
      <c r="H106" s="7" t="str">
        <f t="shared" si="27"/>
        <v>{1,3,6,7}</v>
      </c>
      <c r="I106" s="19">
        <f t="shared" si="28"/>
        <v>1050</v>
      </c>
    </row>
    <row r="107" spans="7:9" ht="18" customHeight="1" x14ac:dyDescent="0.15">
      <c r="G107" s="7">
        <f t="shared" si="26"/>
        <v>102</v>
      </c>
      <c r="H107" s="7" t="str">
        <f t="shared" si="27"/>
        <v>{2,3,6,7}</v>
      </c>
      <c r="I107" s="19">
        <f t="shared" si="28"/>
        <v>1060</v>
      </c>
    </row>
    <row r="108" spans="7:9" ht="18" customHeight="1" x14ac:dyDescent="0.15">
      <c r="G108" s="7">
        <f t="shared" si="26"/>
        <v>103</v>
      </c>
      <c r="H108" s="7" t="str">
        <f t="shared" si="27"/>
        <v>{1,2,3,6,7}</v>
      </c>
      <c r="I108" s="19">
        <f t="shared" si="28"/>
        <v>1070</v>
      </c>
    </row>
    <row r="109" spans="7:9" ht="18" customHeight="1" x14ac:dyDescent="0.15">
      <c r="G109" s="7">
        <f t="shared" si="26"/>
        <v>104</v>
      </c>
      <c r="H109" s="7" t="str">
        <f t="shared" si="27"/>
        <v>{4,6,7}</v>
      </c>
      <c r="I109" s="19">
        <f t="shared" si="28"/>
        <v>1080</v>
      </c>
    </row>
    <row r="110" spans="7:9" ht="18" customHeight="1" x14ac:dyDescent="0.15">
      <c r="G110" s="7">
        <f t="shared" si="26"/>
        <v>105</v>
      </c>
      <c r="H110" s="7" t="str">
        <f t="shared" si="27"/>
        <v>{1,4,6,7}</v>
      </c>
      <c r="I110" s="19">
        <f t="shared" si="28"/>
        <v>1090</v>
      </c>
    </row>
    <row r="111" spans="7:9" ht="18" customHeight="1" x14ac:dyDescent="0.15">
      <c r="G111" s="7">
        <f t="shared" si="26"/>
        <v>106</v>
      </c>
      <c r="H111" s="7" t="str">
        <f t="shared" si="27"/>
        <v>{2,4,6,7}</v>
      </c>
      <c r="I111" s="19">
        <f t="shared" si="28"/>
        <v>1100</v>
      </c>
    </row>
    <row r="112" spans="7:9" ht="18" customHeight="1" x14ac:dyDescent="0.15">
      <c r="G112" s="7">
        <f t="shared" si="26"/>
        <v>107</v>
      </c>
      <c r="H112" s="7" t="str">
        <f t="shared" si="27"/>
        <v>{1,2,4,6,7}</v>
      </c>
      <c r="I112" s="19">
        <f t="shared" si="28"/>
        <v>1110</v>
      </c>
    </row>
    <row r="113" spans="7:9" ht="18" customHeight="1" x14ac:dyDescent="0.15">
      <c r="G113" s="7">
        <f t="shared" si="26"/>
        <v>108</v>
      </c>
      <c r="H113" s="7" t="str">
        <f t="shared" si="27"/>
        <v>{3,4,6,7}</v>
      </c>
      <c r="I113" s="19">
        <f t="shared" si="28"/>
        <v>1120</v>
      </c>
    </row>
    <row r="114" spans="7:9" ht="18" customHeight="1" x14ac:dyDescent="0.15">
      <c r="G114" s="7">
        <f t="shared" si="26"/>
        <v>109</v>
      </c>
      <c r="H114" s="7" t="str">
        <f t="shared" si="27"/>
        <v>{1,3,4,6,7}</v>
      </c>
      <c r="I114" s="19">
        <f t="shared" si="28"/>
        <v>1130</v>
      </c>
    </row>
    <row r="115" spans="7:9" ht="18" customHeight="1" x14ac:dyDescent="0.15">
      <c r="G115" s="7">
        <f t="shared" si="26"/>
        <v>110</v>
      </c>
      <c r="H115" s="7" t="str">
        <f t="shared" si="27"/>
        <v>{2,3,4,6,7}</v>
      </c>
      <c r="I115" s="19">
        <f t="shared" si="28"/>
        <v>1140</v>
      </c>
    </row>
    <row r="116" spans="7:9" ht="18" customHeight="1" x14ac:dyDescent="0.15">
      <c r="G116" s="7">
        <f t="shared" si="26"/>
        <v>111</v>
      </c>
      <c r="H116" s="7" t="str">
        <f t="shared" si="27"/>
        <v>{1,2,3,4,6,7}</v>
      </c>
      <c r="I116" s="19">
        <f t="shared" si="28"/>
        <v>1150</v>
      </c>
    </row>
    <row r="117" spans="7:9" ht="18" customHeight="1" x14ac:dyDescent="0.15">
      <c r="G117" s="7">
        <f t="shared" si="26"/>
        <v>112</v>
      </c>
      <c r="H117" s="7" t="str">
        <f t="shared" si="27"/>
        <v>{5,6,7}</v>
      </c>
      <c r="I117" s="19">
        <f t="shared" si="28"/>
        <v>1160</v>
      </c>
    </row>
    <row r="118" spans="7:9" ht="18" customHeight="1" x14ac:dyDescent="0.15">
      <c r="G118" s="7">
        <f t="shared" si="26"/>
        <v>113</v>
      </c>
      <c r="H118" s="7" t="str">
        <f t="shared" si="27"/>
        <v>{1,5,6,7}</v>
      </c>
      <c r="I118" s="19">
        <f t="shared" si="28"/>
        <v>1170</v>
      </c>
    </row>
    <row r="119" spans="7:9" ht="18" customHeight="1" x14ac:dyDescent="0.15">
      <c r="G119" s="7">
        <f t="shared" si="26"/>
        <v>114</v>
      </c>
      <c r="H119" s="7" t="str">
        <f t="shared" si="27"/>
        <v>{2,5,6,7}</v>
      </c>
      <c r="I119" s="19">
        <f t="shared" si="28"/>
        <v>1180</v>
      </c>
    </row>
    <row r="120" spans="7:9" ht="18" customHeight="1" x14ac:dyDescent="0.15">
      <c r="G120" s="7">
        <f t="shared" si="26"/>
        <v>115</v>
      </c>
      <c r="H120" s="7" t="str">
        <f t="shared" si="27"/>
        <v>{1,2,5,6,7}</v>
      </c>
      <c r="I120" s="19">
        <f t="shared" si="28"/>
        <v>1190</v>
      </c>
    </row>
    <row r="121" spans="7:9" ht="18" customHeight="1" x14ac:dyDescent="0.15">
      <c r="G121" s="7">
        <f t="shared" si="26"/>
        <v>116</v>
      </c>
      <c r="H121" s="7" t="str">
        <f t="shared" si="27"/>
        <v>{3,5,6,7}</v>
      </c>
      <c r="I121" s="19">
        <f t="shared" si="28"/>
        <v>1200</v>
      </c>
    </row>
    <row r="122" spans="7:9" ht="18" customHeight="1" x14ac:dyDescent="0.15">
      <c r="G122" s="7">
        <f t="shared" si="26"/>
        <v>117</v>
      </c>
      <c r="H122" s="7" t="str">
        <f t="shared" si="27"/>
        <v>{1,3,5,6,7}</v>
      </c>
      <c r="I122" s="19">
        <f t="shared" si="28"/>
        <v>1210</v>
      </c>
    </row>
    <row r="123" spans="7:9" ht="18" customHeight="1" x14ac:dyDescent="0.15">
      <c r="G123" s="7">
        <f t="shared" si="26"/>
        <v>118</v>
      </c>
      <c r="H123" s="7" t="str">
        <f t="shared" si="27"/>
        <v>{2,3,5,6,7}</v>
      </c>
      <c r="I123" s="19">
        <f t="shared" si="28"/>
        <v>1220</v>
      </c>
    </row>
    <row r="124" spans="7:9" ht="18" customHeight="1" x14ac:dyDescent="0.15">
      <c r="G124" s="7">
        <f t="shared" si="26"/>
        <v>119</v>
      </c>
      <c r="H124" s="7" t="str">
        <f t="shared" si="27"/>
        <v>{1,2,3,5,6,7}</v>
      </c>
      <c r="I124" s="19">
        <f t="shared" si="28"/>
        <v>1230</v>
      </c>
    </row>
    <row r="125" spans="7:9" ht="18" customHeight="1" x14ac:dyDescent="0.15">
      <c r="G125" s="7">
        <f t="shared" si="26"/>
        <v>120</v>
      </c>
      <c r="H125" s="7" t="str">
        <f t="shared" si="27"/>
        <v>{4,5,6,7}</v>
      </c>
      <c r="I125" s="19">
        <f t="shared" si="28"/>
        <v>1240</v>
      </c>
    </row>
    <row r="126" spans="7:9" ht="18" customHeight="1" x14ac:dyDescent="0.15">
      <c r="G126" s="7">
        <f t="shared" si="26"/>
        <v>121</v>
      </c>
      <c r="H126" s="7" t="str">
        <f t="shared" si="27"/>
        <v>{1,4,5,6,7}</v>
      </c>
      <c r="I126" s="19">
        <f t="shared" si="28"/>
        <v>1250</v>
      </c>
    </row>
    <row r="127" spans="7:9" ht="18" customHeight="1" x14ac:dyDescent="0.15">
      <c r="G127" s="7">
        <f t="shared" si="26"/>
        <v>122</v>
      </c>
      <c r="H127" s="7" t="str">
        <f t="shared" si="27"/>
        <v>{2,4,5,6,7}</v>
      </c>
      <c r="I127" s="19">
        <f t="shared" si="28"/>
        <v>1260</v>
      </c>
    </row>
    <row r="128" spans="7:9" ht="18" customHeight="1" x14ac:dyDescent="0.15">
      <c r="G128" s="7">
        <f t="shared" si="26"/>
        <v>123</v>
      </c>
      <c r="H128" s="7" t="str">
        <f t="shared" si="27"/>
        <v>{1,2,4,5,6,7}</v>
      </c>
      <c r="I128" s="19">
        <f t="shared" si="28"/>
        <v>1270</v>
      </c>
    </row>
    <row r="129" spans="7:9" ht="18" customHeight="1" x14ac:dyDescent="0.15">
      <c r="G129" s="7">
        <f t="shared" si="26"/>
        <v>124</v>
      </c>
      <c r="H129" s="7" t="str">
        <f t="shared" si="27"/>
        <v>{3,4,5,6,7}</v>
      </c>
      <c r="I129" s="19">
        <f t="shared" si="28"/>
        <v>1280</v>
      </c>
    </row>
    <row r="130" spans="7:9" ht="18" customHeight="1" x14ac:dyDescent="0.15">
      <c r="G130" s="7">
        <f t="shared" si="26"/>
        <v>125</v>
      </c>
      <c r="H130" s="7" t="str">
        <f t="shared" si="27"/>
        <v>{1,3,4,5,6,7}</v>
      </c>
      <c r="I130" s="19">
        <f t="shared" si="28"/>
        <v>1290</v>
      </c>
    </row>
    <row r="131" spans="7:9" ht="18" customHeight="1" x14ac:dyDescent="0.15">
      <c r="G131" s="7">
        <f t="shared" si="26"/>
        <v>126</v>
      </c>
      <c r="H131" s="7" t="str">
        <f t="shared" si="27"/>
        <v>{2,3,4,5,6,7}</v>
      </c>
      <c r="I131" s="19">
        <f t="shared" si="28"/>
        <v>1300</v>
      </c>
    </row>
    <row r="132" spans="7:9" ht="18" customHeight="1" x14ac:dyDescent="0.15">
      <c r="G132" s="7">
        <f t="shared" si="26"/>
        <v>127</v>
      </c>
      <c r="H132" s="7" t="str">
        <f t="shared" si="27"/>
        <v>{1,2,3,4,5,6,7}</v>
      </c>
      <c r="I132" s="19">
        <f t="shared" si="28"/>
        <v>1310</v>
      </c>
    </row>
    <row r="133" spans="7:9" ht="18" customHeight="1" x14ac:dyDescent="0.15">
      <c r="G133" s="7">
        <f t="shared" si="26"/>
        <v>128</v>
      </c>
      <c r="H133" s="7" t="str">
        <f t="shared" si="27"/>
        <v>{8}</v>
      </c>
      <c r="I133" s="19">
        <f t="shared" si="28"/>
        <v>1320</v>
      </c>
    </row>
    <row r="134" spans="7:9" ht="18" customHeight="1" x14ac:dyDescent="0.15">
      <c r="G134" s="7">
        <f t="shared" ref="G134:G197" si="29">G133+1</f>
        <v>129</v>
      </c>
      <c r="H134" s="7" t="str">
        <f t="shared" si="27"/>
        <v>{1,8}</v>
      </c>
      <c r="I134" s="19">
        <f t="shared" si="28"/>
        <v>1330</v>
      </c>
    </row>
    <row r="135" spans="7:9" ht="18" customHeight="1" x14ac:dyDescent="0.15">
      <c r="G135" s="7">
        <f t="shared" si="29"/>
        <v>130</v>
      </c>
      <c r="H135" s="7" t="str">
        <f t="shared" si="27"/>
        <v>{2,8}</v>
      </c>
      <c r="I135" s="19">
        <f t="shared" si="28"/>
        <v>1340</v>
      </c>
    </row>
    <row r="136" spans="7:9" ht="18" customHeight="1" x14ac:dyDescent="0.15">
      <c r="G136" s="7">
        <f t="shared" si="29"/>
        <v>131</v>
      </c>
      <c r="H136" s="7" t="str">
        <f t="shared" ref="H136:H199" si="30">vtoset($C$2,G136)</f>
        <v>{1,2,8}</v>
      </c>
      <c r="I136" s="19">
        <f t="shared" si="28"/>
        <v>1350</v>
      </c>
    </row>
    <row r="137" spans="7:9" ht="18" customHeight="1" x14ac:dyDescent="0.15">
      <c r="G137" s="7">
        <f t="shared" si="29"/>
        <v>132</v>
      </c>
      <c r="H137" s="7" t="str">
        <f t="shared" si="30"/>
        <v>{3,8}</v>
      </c>
      <c r="I137" s="19">
        <f t="shared" si="28"/>
        <v>1360</v>
      </c>
    </row>
    <row r="138" spans="7:9" ht="18" customHeight="1" x14ac:dyDescent="0.15">
      <c r="G138" s="7">
        <f t="shared" si="29"/>
        <v>133</v>
      </c>
      <c r="H138" s="7" t="str">
        <f t="shared" si="30"/>
        <v>{1,3,8}</v>
      </c>
      <c r="I138" s="19">
        <f t="shared" si="28"/>
        <v>1370</v>
      </c>
    </row>
    <row r="139" spans="7:9" ht="18" customHeight="1" x14ac:dyDescent="0.15">
      <c r="G139" s="7">
        <f t="shared" si="29"/>
        <v>134</v>
      </c>
      <c r="H139" s="7" t="str">
        <f t="shared" si="30"/>
        <v>{2,3,8}</v>
      </c>
      <c r="I139" s="19">
        <f t="shared" si="28"/>
        <v>1380</v>
      </c>
    </row>
    <row r="140" spans="7:9" ht="18" customHeight="1" x14ac:dyDescent="0.15">
      <c r="G140" s="7">
        <f t="shared" si="29"/>
        <v>135</v>
      </c>
      <c r="H140" s="7" t="str">
        <f t="shared" si="30"/>
        <v>{1,2,3,8}</v>
      </c>
      <c r="I140" s="19">
        <f t="shared" si="28"/>
        <v>1390</v>
      </c>
    </row>
    <row r="141" spans="7:9" ht="18" customHeight="1" x14ac:dyDescent="0.15">
      <c r="G141" s="7">
        <f t="shared" si="29"/>
        <v>136</v>
      </c>
      <c r="H141" s="7" t="str">
        <f t="shared" si="30"/>
        <v>{4,8}</v>
      </c>
      <c r="I141" s="19">
        <f t="shared" si="28"/>
        <v>1400</v>
      </c>
    </row>
    <row r="142" spans="7:9" ht="18" customHeight="1" x14ac:dyDescent="0.15">
      <c r="G142" s="7">
        <f t="shared" si="29"/>
        <v>137</v>
      </c>
      <c r="H142" s="7" t="str">
        <f t="shared" si="30"/>
        <v>{1,4,8}</v>
      </c>
      <c r="I142" s="19">
        <f t="shared" si="28"/>
        <v>1410</v>
      </c>
    </row>
    <row r="143" spans="7:9" ht="18" customHeight="1" x14ac:dyDescent="0.15">
      <c r="G143" s="7">
        <f t="shared" si="29"/>
        <v>138</v>
      </c>
      <c r="H143" s="7" t="str">
        <f t="shared" si="30"/>
        <v>{2,4,8}</v>
      </c>
      <c r="I143" s="19">
        <f t="shared" si="28"/>
        <v>1420</v>
      </c>
    </row>
    <row r="144" spans="7:9" ht="18" customHeight="1" x14ac:dyDescent="0.15">
      <c r="G144" s="7">
        <f t="shared" si="29"/>
        <v>139</v>
      </c>
      <c r="H144" s="7" t="str">
        <f t="shared" si="30"/>
        <v>{1,2,4,8}</v>
      </c>
      <c r="I144" s="19">
        <f t="shared" si="28"/>
        <v>1430</v>
      </c>
    </row>
    <row r="145" spans="7:9" ht="18" customHeight="1" x14ac:dyDescent="0.15">
      <c r="G145" s="7">
        <f t="shared" si="29"/>
        <v>140</v>
      </c>
      <c r="H145" s="7" t="str">
        <f t="shared" si="30"/>
        <v>{3,4,8}</v>
      </c>
      <c r="I145" s="19">
        <f t="shared" si="28"/>
        <v>1440</v>
      </c>
    </row>
    <row r="146" spans="7:9" ht="18" customHeight="1" x14ac:dyDescent="0.15">
      <c r="G146" s="7">
        <f t="shared" si="29"/>
        <v>141</v>
      </c>
      <c r="H146" s="7" t="str">
        <f t="shared" si="30"/>
        <v>{1,3,4,8}</v>
      </c>
      <c r="I146" s="19">
        <f t="shared" si="28"/>
        <v>1450</v>
      </c>
    </row>
    <row r="147" spans="7:9" ht="18" customHeight="1" x14ac:dyDescent="0.15">
      <c r="G147" s="7">
        <f t="shared" si="29"/>
        <v>142</v>
      </c>
      <c r="H147" s="7" t="str">
        <f t="shared" si="30"/>
        <v>{2,3,4,8}</v>
      </c>
      <c r="I147" s="19">
        <f t="shared" si="28"/>
        <v>1460</v>
      </c>
    </row>
    <row r="148" spans="7:9" ht="18" customHeight="1" x14ac:dyDescent="0.15">
      <c r="G148" s="7">
        <f t="shared" si="29"/>
        <v>143</v>
      </c>
      <c r="H148" s="7" t="str">
        <f t="shared" si="30"/>
        <v>{1,2,3,4,8}</v>
      </c>
      <c r="I148" s="19">
        <f t="shared" si="28"/>
        <v>1470</v>
      </c>
    </row>
    <row r="149" spans="7:9" ht="18" customHeight="1" x14ac:dyDescent="0.15">
      <c r="G149" s="7">
        <f t="shared" si="29"/>
        <v>144</v>
      </c>
      <c r="H149" s="7" t="str">
        <f t="shared" si="30"/>
        <v>{5,8}</v>
      </c>
      <c r="I149" s="19">
        <f t="shared" ref="I149:I212" si="31">I148+10</f>
        <v>1480</v>
      </c>
    </row>
    <row r="150" spans="7:9" ht="18" customHeight="1" x14ac:dyDescent="0.15">
      <c r="G150" s="7">
        <f t="shared" si="29"/>
        <v>145</v>
      </c>
      <c r="H150" s="7" t="str">
        <f t="shared" si="30"/>
        <v>{1,5,8}</v>
      </c>
      <c r="I150" s="19">
        <f t="shared" si="31"/>
        <v>1490</v>
      </c>
    </row>
    <row r="151" spans="7:9" ht="18" customHeight="1" x14ac:dyDescent="0.15">
      <c r="G151" s="7">
        <f t="shared" si="29"/>
        <v>146</v>
      </c>
      <c r="H151" s="7" t="str">
        <f t="shared" si="30"/>
        <v>{2,5,8}</v>
      </c>
      <c r="I151" s="19">
        <f t="shared" si="31"/>
        <v>1500</v>
      </c>
    </row>
    <row r="152" spans="7:9" ht="18" customHeight="1" x14ac:dyDescent="0.15">
      <c r="G152" s="7">
        <f t="shared" si="29"/>
        <v>147</v>
      </c>
      <c r="H152" s="7" t="str">
        <f t="shared" si="30"/>
        <v>{1,2,5,8}</v>
      </c>
      <c r="I152" s="19">
        <f t="shared" si="31"/>
        <v>1510</v>
      </c>
    </row>
    <row r="153" spans="7:9" ht="18" customHeight="1" x14ac:dyDescent="0.15">
      <c r="G153" s="7">
        <f t="shared" si="29"/>
        <v>148</v>
      </c>
      <c r="H153" s="7" t="str">
        <f t="shared" si="30"/>
        <v>{3,5,8}</v>
      </c>
      <c r="I153" s="19">
        <f t="shared" si="31"/>
        <v>1520</v>
      </c>
    </row>
    <row r="154" spans="7:9" ht="18" customHeight="1" x14ac:dyDescent="0.15">
      <c r="G154" s="7">
        <f t="shared" si="29"/>
        <v>149</v>
      </c>
      <c r="H154" s="7" t="str">
        <f t="shared" si="30"/>
        <v>{1,3,5,8}</v>
      </c>
      <c r="I154" s="19">
        <f t="shared" si="31"/>
        <v>1530</v>
      </c>
    </row>
    <row r="155" spans="7:9" ht="18" customHeight="1" x14ac:dyDescent="0.15">
      <c r="G155" s="7">
        <f t="shared" si="29"/>
        <v>150</v>
      </c>
      <c r="H155" s="7" t="str">
        <f t="shared" si="30"/>
        <v>{2,3,5,8}</v>
      </c>
      <c r="I155" s="19">
        <f t="shared" si="31"/>
        <v>1540</v>
      </c>
    </row>
    <row r="156" spans="7:9" ht="18" customHeight="1" x14ac:dyDescent="0.15">
      <c r="G156" s="7">
        <f t="shared" si="29"/>
        <v>151</v>
      </c>
      <c r="H156" s="7" t="str">
        <f t="shared" si="30"/>
        <v>{1,2,3,5,8}</v>
      </c>
      <c r="I156" s="19">
        <f t="shared" si="31"/>
        <v>1550</v>
      </c>
    </row>
    <row r="157" spans="7:9" ht="18" customHeight="1" x14ac:dyDescent="0.15">
      <c r="G157" s="7">
        <f t="shared" si="29"/>
        <v>152</v>
      </c>
      <c r="H157" s="7" t="str">
        <f t="shared" si="30"/>
        <v>{4,5,8}</v>
      </c>
      <c r="I157" s="19">
        <f t="shared" si="31"/>
        <v>1560</v>
      </c>
    </row>
    <row r="158" spans="7:9" ht="18" customHeight="1" x14ac:dyDescent="0.15">
      <c r="G158" s="7">
        <f t="shared" si="29"/>
        <v>153</v>
      </c>
      <c r="H158" s="7" t="str">
        <f t="shared" si="30"/>
        <v>{1,4,5,8}</v>
      </c>
      <c r="I158" s="19">
        <f t="shared" si="31"/>
        <v>1570</v>
      </c>
    </row>
    <row r="159" spans="7:9" ht="18" customHeight="1" x14ac:dyDescent="0.15">
      <c r="G159" s="7">
        <f t="shared" si="29"/>
        <v>154</v>
      </c>
      <c r="H159" s="7" t="str">
        <f t="shared" si="30"/>
        <v>{2,4,5,8}</v>
      </c>
      <c r="I159" s="19">
        <f t="shared" si="31"/>
        <v>1580</v>
      </c>
    </row>
    <row r="160" spans="7:9" ht="18" customHeight="1" x14ac:dyDescent="0.15">
      <c r="G160" s="7">
        <f t="shared" si="29"/>
        <v>155</v>
      </c>
      <c r="H160" s="7" t="str">
        <f t="shared" si="30"/>
        <v>{1,2,4,5,8}</v>
      </c>
      <c r="I160" s="19">
        <f t="shared" si="31"/>
        <v>1590</v>
      </c>
    </row>
    <row r="161" spans="7:9" ht="18" customHeight="1" x14ac:dyDescent="0.15">
      <c r="G161" s="7">
        <f t="shared" si="29"/>
        <v>156</v>
      </c>
      <c r="H161" s="7" t="str">
        <f t="shared" si="30"/>
        <v>{3,4,5,8}</v>
      </c>
      <c r="I161" s="19">
        <f t="shared" si="31"/>
        <v>1600</v>
      </c>
    </row>
    <row r="162" spans="7:9" ht="18" customHeight="1" x14ac:dyDescent="0.15">
      <c r="G162" s="7">
        <f t="shared" si="29"/>
        <v>157</v>
      </c>
      <c r="H162" s="7" t="str">
        <f t="shared" si="30"/>
        <v>{1,3,4,5,8}</v>
      </c>
      <c r="I162" s="19">
        <f t="shared" si="31"/>
        <v>1610</v>
      </c>
    </row>
    <row r="163" spans="7:9" ht="18" customHeight="1" x14ac:dyDescent="0.15">
      <c r="G163" s="7">
        <f t="shared" si="29"/>
        <v>158</v>
      </c>
      <c r="H163" s="7" t="str">
        <f t="shared" si="30"/>
        <v>{2,3,4,5,8}</v>
      </c>
      <c r="I163" s="19">
        <f t="shared" si="31"/>
        <v>1620</v>
      </c>
    </row>
    <row r="164" spans="7:9" ht="18" customHeight="1" x14ac:dyDescent="0.15">
      <c r="G164" s="7">
        <f t="shared" si="29"/>
        <v>159</v>
      </c>
      <c r="H164" s="7" t="str">
        <f t="shared" si="30"/>
        <v>{1,2,3,4,5,8}</v>
      </c>
      <c r="I164" s="19">
        <f t="shared" si="31"/>
        <v>1630</v>
      </c>
    </row>
    <row r="165" spans="7:9" ht="18" customHeight="1" x14ac:dyDescent="0.15">
      <c r="G165" s="7">
        <f t="shared" si="29"/>
        <v>160</v>
      </c>
      <c r="H165" s="7" t="str">
        <f t="shared" si="30"/>
        <v>{6,8}</v>
      </c>
      <c r="I165" s="19">
        <f t="shared" si="31"/>
        <v>1640</v>
      </c>
    </row>
    <row r="166" spans="7:9" ht="18" customHeight="1" x14ac:dyDescent="0.15">
      <c r="G166" s="7">
        <f t="shared" si="29"/>
        <v>161</v>
      </c>
      <c r="H166" s="7" t="str">
        <f t="shared" si="30"/>
        <v>{1,6,8}</v>
      </c>
      <c r="I166" s="19">
        <f t="shared" si="31"/>
        <v>1650</v>
      </c>
    </row>
    <row r="167" spans="7:9" ht="18" customHeight="1" x14ac:dyDescent="0.15">
      <c r="G167" s="7">
        <f t="shared" si="29"/>
        <v>162</v>
      </c>
      <c r="H167" s="7" t="str">
        <f t="shared" si="30"/>
        <v>{2,6,8}</v>
      </c>
      <c r="I167" s="19">
        <f t="shared" si="31"/>
        <v>1660</v>
      </c>
    </row>
    <row r="168" spans="7:9" ht="18" customHeight="1" x14ac:dyDescent="0.15">
      <c r="G168" s="7">
        <f t="shared" si="29"/>
        <v>163</v>
      </c>
      <c r="H168" s="7" t="str">
        <f t="shared" si="30"/>
        <v>{1,2,6,8}</v>
      </c>
      <c r="I168" s="19">
        <f t="shared" si="31"/>
        <v>1670</v>
      </c>
    </row>
    <row r="169" spans="7:9" ht="18" customHeight="1" x14ac:dyDescent="0.15">
      <c r="G169" s="7">
        <f t="shared" si="29"/>
        <v>164</v>
      </c>
      <c r="H169" s="7" t="str">
        <f t="shared" si="30"/>
        <v>{3,6,8}</v>
      </c>
      <c r="I169" s="19">
        <f t="shared" si="31"/>
        <v>1680</v>
      </c>
    </row>
    <row r="170" spans="7:9" ht="18" customHeight="1" x14ac:dyDescent="0.15">
      <c r="G170" s="7">
        <f t="shared" si="29"/>
        <v>165</v>
      </c>
      <c r="H170" s="7" t="str">
        <f t="shared" si="30"/>
        <v>{1,3,6,8}</v>
      </c>
      <c r="I170" s="19">
        <f t="shared" si="31"/>
        <v>1690</v>
      </c>
    </row>
    <row r="171" spans="7:9" ht="18" customHeight="1" x14ac:dyDescent="0.15">
      <c r="G171" s="7">
        <f t="shared" si="29"/>
        <v>166</v>
      </c>
      <c r="H171" s="7" t="str">
        <f t="shared" si="30"/>
        <v>{2,3,6,8}</v>
      </c>
      <c r="I171" s="19">
        <f t="shared" si="31"/>
        <v>1700</v>
      </c>
    </row>
    <row r="172" spans="7:9" ht="18" customHeight="1" x14ac:dyDescent="0.15">
      <c r="G172" s="7">
        <f t="shared" si="29"/>
        <v>167</v>
      </c>
      <c r="H172" s="7" t="str">
        <f t="shared" si="30"/>
        <v>{1,2,3,6,8}</v>
      </c>
      <c r="I172" s="19">
        <f t="shared" si="31"/>
        <v>1710</v>
      </c>
    </row>
    <row r="173" spans="7:9" ht="18" customHeight="1" x14ac:dyDescent="0.15">
      <c r="G173" s="7">
        <f t="shared" si="29"/>
        <v>168</v>
      </c>
      <c r="H173" s="7" t="str">
        <f t="shared" si="30"/>
        <v>{4,6,8}</v>
      </c>
      <c r="I173" s="19">
        <f t="shared" si="31"/>
        <v>1720</v>
      </c>
    </row>
    <row r="174" spans="7:9" ht="18" customHeight="1" x14ac:dyDescent="0.15">
      <c r="G174" s="7">
        <f t="shared" si="29"/>
        <v>169</v>
      </c>
      <c r="H174" s="7" t="str">
        <f t="shared" si="30"/>
        <v>{1,4,6,8}</v>
      </c>
      <c r="I174" s="19">
        <f t="shared" si="31"/>
        <v>1730</v>
      </c>
    </row>
    <row r="175" spans="7:9" ht="18" customHeight="1" x14ac:dyDescent="0.15">
      <c r="G175" s="7">
        <f t="shared" si="29"/>
        <v>170</v>
      </c>
      <c r="H175" s="7" t="str">
        <f t="shared" si="30"/>
        <v>{2,4,6,8}</v>
      </c>
      <c r="I175" s="19">
        <f t="shared" si="31"/>
        <v>1740</v>
      </c>
    </row>
    <row r="176" spans="7:9" ht="18" customHeight="1" x14ac:dyDescent="0.15">
      <c r="G176" s="7">
        <f t="shared" si="29"/>
        <v>171</v>
      </c>
      <c r="H176" s="7" t="str">
        <f t="shared" si="30"/>
        <v>{1,2,4,6,8}</v>
      </c>
      <c r="I176" s="19">
        <f t="shared" si="31"/>
        <v>1750</v>
      </c>
    </row>
    <row r="177" spans="7:9" ht="18" customHeight="1" x14ac:dyDescent="0.15">
      <c r="G177" s="7">
        <f t="shared" si="29"/>
        <v>172</v>
      </c>
      <c r="H177" s="7" t="str">
        <f t="shared" si="30"/>
        <v>{3,4,6,8}</v>
      </c>
      <c r="I177" s="19">
        <f t="shared" si="31"/>
        <v>1760</v>
      </c>
    </row>
    <row r="178" spans="7:9" ht="18" customHeight="1" x14ac:dyDescent="0.15">
      <c r="G178" s="7">
        <f t="shared" si="29"/>
        <v>173</v>
      </c>
      <c r="H178" s="7" t="str">
        <f t="shared" si="30"/>
        <v>{1,3,4,6,8}</v>
      </c>
      <c r="I178" s="19">
        <f t="shared" si="31"/>
        <v>1770</v>
      </c>
    </row>
    <row r="179" spans="7:9" ht="18" customHeight="1" x14ac:dyDescent="0.15">
      <c r="G179" s="7">
        <f t="shared" si="29"/>
        <v>174</v>
      </c>
      <c r="H179" s="7" t="str">
        <f t="shared" si="30"/>
        <v>{2,3,4,6,8}</v>
      </c>
      <c r="I179" s="19">
        <f t="shared" si="31"/>
        <v>1780</v>
      </c>
    </row>
    <row r="180" spans="7:9" ht="18" customHeight="1" x14ac:dyDescent="0.15">
      <c r="G180" s="7">
        <f t="shared" si="29"/>
        <v>175</v>
      </c>
      <c r="H180" s="7" t="str">
        <f t="shared" si="30"/>
        <v>{1,2,3,4,6,8}</v>
      </c>
      <c r="I180" s="19">
        <f t="shared" si="31"/>
        <v>1790</v>
      </c>
    </row>
    <row r="181" spans="7:9" ht="18" customHeight="1" x14ac:dyDescent="0.15">
      <c r="G181" s="7">
        <f t="shared" si="29"/>
        <v>176</v>
      </c>
      <c r="H181" s="7" t="str">
        <f t="shared" si="30"/>
        <v>{5,6,8}</v>
      </c>
      <c r="I181" s="19">
        <f t="shared" si="31"/>
        <v>1800</v>
      </c>
    </row>
    <row r="182" spans="7:9" ht="18" customHeight="1" x14ac:dyDescent="0.15">
      <c r="G182" s="7">
        <f t="shared" si="29"/>
        <v>177</v>
      </c>
      <c r="H182" s="7" t="str">
        <f t="shared" si="30"/>
        <v>{1,5,6,8}</v>
      </c>
      <c r="I182" s="19">
        <f t="shared" si="31"/>
        <v>1810</v>
      </c>
    </row>
    <row r="183" spans="7:9" ht="18" customHeight="1" x14ac:dyDescent="0.15">
      <c r="G183" s="7">
        <f t="shared" si="29"/>
        <v>178</v>
      </c>
      <c r="H183" s="7" t="str">
        <f t="shared" si="30"/>
        <v>{2,5,6,8}</v>
      </c>
      <c r="I183" s="19">
        <f t="shared" si="31"/>
        <v>1820</v>
      </c>
    </row>
    <row r="184" spans="7:9" ht="18" customHeight="1" x14ac:dyDescent="0.15">
      <c r="G184" s="7">
        <f t="shared" si="29"/>
        <v>179</v>
      </c>
      <c r="H184" s="7" t="str">
        <f t="shared" si="30"/>
        <v>{1,2,5,6,8}</v>
      </c>
      <c r="I184" s="19">
        <f t="shared" si="31"/>
        <v>1830</v>
      </c>
    </row>
    <row r="185" spans="7:9" ht="18" customHeight="1" x14ac:dyDescent="0.15">
      <c r="G185" s="7">
        <f t="shared" si="29"/>
        <v>180</v>
      </c>
      <c r="H185" s="7" t="str">
        <f t="shared" si="30"/>
        <v>{3,5,6,8}</v>
      </c>
      <c r="I185" s="19">
        <f t="shared" si="31"/>
        <v>1840</v>
      </c>
    </row>
    <row r="186" spans="7:9" ht="18" customHeight="1" x14ac:dyDescent="0.15">
      <c r="G186" s="7">
        <f t="shared" si="29"/>
        <v>181</v>
      </c>
      <c r="H186" s="7" t="str">
        <f t="shared" si="30"/>
        <v>{1,3,5,6,8}</v>
      </c>
      <c r="I186" s="19">
        <f t="shared" si="31"/>
        <v>1850</v>
      </c>
    </row>
    <row r="187" spans="7:9" ht="18" customHeight="1" x14ac:dyDescent="0.15">
      <c r="G187" s="7">
        <f t="shared" si="29"/>
        <v>182</v>
      </c>
      <c r="H187" s="7" t="str">
        <f t="shared" si="30"/>
        <v>{2,3,5,6,8}</v>
      </c>
      <c r="I187" s="19">
        <f t="shared" si="31"/>
        <v>1860</v>
      </c>
    </row>
    <row r="188" spans="7:9" ht="18" customHeight="1" x14ac:dyDescent="0.15">
      <c r="G188" s="7">
        <f t="shared" si="29"/>
        <v>183</v>
      </c>
      <c r="H188" s="7" t="str">
        <f t="shared" si="30"/>
        <v>{1,2,3,5,6,8}</v>
      </c>
      <c r="I188" s="19">
        <f t="shared" si="31"/>
        <v>1870</v>
      </c>
    </row>
    <row r="189" spans="7:9" ht="18" customHeight="1" x14ac:dyDescent="0.15">
      <c r="G189" s="7">
        <f t="shared" si="29"/>
        <v>184</v>
      </c>
      <c r="H189" s="7" t="str">
        <f t="shared" si="30"/>
        <v>{4,5,6,8}</v>
      </c>
      <c r="I189" s="19">
        <f t="shared" si="31"/>
        <v>1880</v>
      </c>
    </row>
    <row r="190" spans="7:9" ht="18" customHeight="1" x14ac:dyDescent="0.15">
      <c r="G190" s="7">
        <f t="shared" si="29"/>
        <v>185</v>
      </c>
      <c r="H190" s="7" t="str">
        <f t="shared" si="30"/>
        <v>{1,4,5,6,8}</v>
      </c>
      <c r="I190" s="19">
        <f t="shared" si="31"/>
        <v>1890</v>
      </c>
    </row>
    <row r="191" spans="7:9" ht="18" customHeight="1" x14ac:dyDescent="0.15">
      <c r="G191" s="7">
        <f t="shared" si="29"/>
        <v>186</v>
      </c>
      <c r="H191" s="7" t="str">
        <f t="shared" si="30"/>
        <v>{2,4,5,6,8}</v>
      </c>
      <c r="I191" s="19">
        <f t="shared" si="31"/>
        <v>1900</v>
      </c>
    </row>
    <row r="192" spans="7:9" ht="18" customHeight="1" x14ac:dyDescent="0.15">
      <c r="G192" s="7">
        <f t="shared" si="29"/>
        <v>187</v>
      </c>
      <c r="H192" s="7" t="str">
        <f t="shared" si="30"/>
        <v>{1,2,4,5,6,8}</v>
      </c>
      <c r="I192" s="19">
        <f t="shared" si="31"/>
        <v>1910</v>
      </c>
    </row>
    <row r="193" spans="7:9" ht="18" customHeight="1" x14ac:dyDescent="0.15">
      <c r="G193" s="7">
        <f t="shared" si="29"/>
        <v>188</v>
      </c>
      <c r="H193" s="7" t="str">
        <f t="shared" si="30"/>
        <v>{3,4,5,6,8}</v>
      </c>
      <c r="I193" s="19">
        <f t="shared" si="31"/>
        <v>1920</v>
      </c>
    </row>
    <row r="194" spans="7:9" ht="18" customHeight="1" x14ac:dyDescent="0.15">
      <c r="G194" s="7">
        <f t="shared" si="29"/>
        <v>189</v>
      </c>
      <c r="H194" s="7" t="str">
        <f t="shared" si="30"/>
        <v>{1,3,4,5,6,8}</v>
      </c>
      <c r="I194" s="19">
        <f t="shared" si="31"/>
        <v>1930</v>
      </c>
    </row>
    <row r="195" spans="7:9" ht="18" customHeight="1" x14ac:dyDescent="0.15">
      <c r="G195" s="7">
        <f t="shared" si="29"/>
        <v>190</v>
      </c>
      <c r="H195" s="7" t="str">
        <f t="shared" si="30"/>
        <v>{2,3,4,5,6,8}</v>
      </c>
      <c r="I195" s="19">
        <f t="shared" si="31"/>
        <v>1940</v>
      </c>
    </row>
    <row r="196" spans="7:9" ht="18" customHeight="1" x14ac:dyDescent="0.15">
      <c r="G196" s="7">
        <f t="shared" si="29"/>
        <v>191</v>
      </c>
      <c r="H196" s="7" t="str">
        <f t="shared" si="30"/>
        <v>{1,2,3,4,5,6,8}</v>
      </c>
      <c r="I196" s="19">
        <f t="shared" si="31"/>
        <v>1950</v>
      </c>
    </row>
    <row r="197" spans="7:9" ht="18" customHeight="1" x14ac:dyDescent="0.15">
      <c r="G197" s="7">
        <f t="shared" si="29"/>
        <v>192</v>
      </c>
      <c r="H197" s="7" t="str">
        <f t="shared" si="30"/>
        <v>{7,8}</v>
      </c>
      <c r="I197" s="19">
        <f t="shared" si="31"/>
        <v>1960</v>
      </c>
    </row>
    <row r="198" spans="7:9" ht="18" customHeight="1" x14ac:dyDescent="0.15">
      <c r="G198" s="7">
        <f t="shared" ref="G198:G260" si="32">G197+1</f>
        <v>193</v>
      </c>
      <c r="H198" s="7" t="str">
        <f t="shared" si="30"/>
        <v>{1,7,8}</v>
      </c>
      <c r="I198" s="19">
        <f t="shared" si="31"/>
        <v>1970</v>
      </c>
    </row>
    <row r="199" spans="7:9" ht="18" customHeight="1" x14ac:dyDescent="0.15">
      <c r="G199" s="7">
        <f t="shared" si="32"/>
        <v>194</v>
      </c>
      <c r="H199" s="7" t="str">
        <f t="shared" si="30"/>
        <v>{2,7,8}</v>
      </c>
      <c r="I199" s="19">
        <f t="shared" si="31"/>
        <v>1980</v>
      </c>
    </row>
    <row r="200" spans="7:9" ht="18" customHeight="1" x14ac:dyDescent="0.15">
      <c r="G200" s="7">
        <f t="shared" si="32"/>
        <v>195</v>
      </c>
      <c r="H200" s="7" t="str">
        <f t="shared" ref="H200:H260" si="33">vtoset($C$2,G200)</f>
        <v>{1,2,7,8}</v>
      </c>
      <c r="I200" s="19">
        <f t="shared" si="31"/>
        <v>1990</v>
      </c>
    </row>
    <row r="201" spans="7:9" ht="18" customHeight="1" x14ac:dyDescent="0.15">
      <c r="G201" s="7">
        <f t="shared" si="32"/>
        <v>196</v>
      </c>
      <c r="H201" s="7" t="str">
        <f t="shared" si="33"/>
        <v>{3,7,8}</v>
      </c>
      <c r="I201" s="19">
        <f t="shared" si="31"/>
        <v>2000</v>
      </c>
    </row>
    <row r="202" spans="7:9" ht="18" customHeight="1" x14ac:dyDescent="0.15">
      <c r="G202" s="7">
        <f t="shared" si="32"/>
        <v>197</v>
      </c>
      <c r="H202" s="7" t="str">
        <f t="shared" si="33"/>
        <v>{1,3,7,8}</v>
      </c>
      <c r="I202" s="19">
        <f t="shared" si="31"/>
        <v>2010</v>
      </c>
    </row>
    <row r="203" spans="7:9" ht="18" customHeight="1" x14ac:dyDescent="0.15">
      <c r="G203" s="7">
        <f t="shared" si="32"/>
        <v>198</v>
      </c>
      <c r="H203" s="7" t="str">
        <f t="shared" si="33"/>
        <v>{2,3,7,8}</v>
      </c>
      <c r="I203" s="19">
        <f t="shared" si="31"/>
        <v>2020</v>
      </c>
    </row>
    <row r="204" spans="7:9" ht="18" customHeight="1" x14ac:dyDescent="0.15">
      <c r="G204" s="7">
        <f t="shared" si="32"/>
        <v>199</v>
      </c>
      <c r="H204" s="7" t="str">
        <f t="shared" si="33"/>
        <v>{1,2,3,7,8}</v>
      </c>
      <c r="I204" s="19">
        <f t="shared" si="31"/>
        <v>2030</v>
      </c>
    </row>
    <row r="205" spans="7:9" ht="18" customHeight="1" x14ac:dyDescent="0.15">
      <c r="G205" s="7">
        <f t="shared" si="32"/>
        <v>200</v>
      </c>
      <c r="H205" s="7" t="str">
        <f t="shared" si="33"/>
        <v>{4,7,8}</v>
      </c>
      <c r="I205" s="19">
        <f t="shared" si="31"/>
        <v>2040</v>
      </c>
    </row>
    <row r="206" spans="7:9" ht="18" customHeight="1" x14ac:dyDescent="0.15">
      <c r="G206" s="7">
        <f t="shared" si="32"/>
        <v>201</v>
      </c>
      <c r="H206" s="7" t="str">
        <f t="shared" si="33"/>
        <v>{1,4,7,8}</v>
      </c>
      <c r="I206" s="19">
        <f t="shared" si="31"/>
        <v>2050</v>
      </c>
    </row>
    <row r="207" spans="7:9" ht="18" customHeight="1" x14ac:dyDescent="0.15">
      <c r="G207" s="7">
        <f t="shared" si="32"/>
        <v>202</v>
      </c>
      <c r="H207" s="7" t="str">
        <f t="shared" si="33"/>
        <v>{2,4,7,8}</v>
      </c>
      <c r="I207" s="19">
        <f t="shared" si="31"/>
        <v>2060</v>
      </c>
    </row>
    <row r="208" spans="7:9" ht="18" customHeight="1" x14ac:dyDescent="0.15">
      <c r="G208" s="7">
        <f t="shared" si="32"/>
        <v>203</v>
      </c>
      <c r="H208" s="7" t="str">
        <f t="shared" si="33"/>
        <v>{1,2,4,7,8}</v>
      </c>
      <c r="I208" s="19">
        <f t="shared" si="31"/>
        <v>2070</v>
      </c>
    </row>
    <row r="209" spans="7:9" ht="18" customHeight="1" x14ac:dyDescent="0.15">
      <c r="G209" s="7">
        <f t="shared" si="32"/>
        <v>204</v>
      </c>
      <c r="H209" s="7" t="str">
        <f t="shared" si="33"/>
        <v>{3,4,7,8}</v>
      </c>
      <c r="I209" s="19">
        <f t="shared" si="31"/>
        <v>2080</v>
      </c>
    </row>
    <row r="210" spans="7:9" ht="18" customHeight="1" x14ac:dyDescent="0.15">
      <c r="G210" s="7">
        <f t="shared" si="32"/>
        <v>205</v>
      </c>
      <c r="H210" s="7" t="str">
        <f t="shared" si="33"/>
        <v>{1,3,4,7,8}</v>
      </c>
      <c r="I210" s="19">
        <f t="shared" si="31"/>
        <v>2090</v>
      </c>
    </row>
    <row r="211" spans="7:9" ht="18" customHeight="1" x14ac:dyDescent="0.15">
      <c r="G211" s="7">
        <f t="shared" si="32"/>
        <v>206</v>
      </c>
      <c r="H211" s="7" t="str">
        <f t="shared" si="33"/>
        <v>{2,3,4,7,8}</v>
      </c>
      <c r="I211" s="19">
        <f t="shared" si="31"/>
        <v>2100</v>
      </c>
    </row>
    <row r="212" spans="7:9" ht="18" customHeight="1" x14ac:dyDescent="0.15">
      <c r="G212" s="7">
        <f t="shared" si="32"/>
        <v>207</v>
      </c>
      <c r="H212" s="7" t="str">
        <f t="shared" si="33"/>
        <v>{1,2,3,4,7,8}</v>
      </c>
      <c r="I212" s="19">
        <f t="shared" si="31"/>
        <v>2110</v>
      </c>
    </row>
    <row r="213" spans="7:9" ht="18" customHeight="1" x14ac:dyDescent="0.15">
      <c r="G213" s="7">
        <f t="shared" si="32"/>
        <v>208</v>
      </c>
      <c r="H213" s="7" t="str">
        <f t="shared" si="33"/>
        <v>{5,7,8}</v>
      </c>
      <c r="I213" s="19">
        <f t="shared" ref="I213:I260" si="34">I212+10</f>
        <v>2120</v>
      </c>
    </row>
    <row r="214" spans="7:9" ht="18" customHeight="1" x14ac:dyDescent="0.15">
      <c r="G214" s="7">
        <f t="shared" si="32"/>
        <v>209</v>
      </c>
      <c r="H214" s="7" t="str">
        <f t="shared" si="33"/>
        <v>{1,5,7,8}</v>
      </c>
      <c r="I214" s="19">
        <f t="shared" si="34"/>
        <v>2130</v>
      </c>
    </row>
    <row r="215" spans="7:9" ht="18" customHeight="1" x14ac:dyDescent="0.15">
      <c r="G215" s="7">
        <f t="shared" si="32"/>
        <v>210</v>
      </c>
      <c r="H215" s="7" t="str">
        <f t="shared" si="33"/>
        <v>{2,5,7,8}</v>
      </c>
      <c r="I215" s="19">
        <f t="shared" si="34"/>
        <v>2140</v>
      </c>
    </row>
    <row r="216" spans="7:9" ht="18" customHeight="1" x14ac:dyDescent="0.15">
      <c r="G216" s="7">
        <f t="shared" si="32"/>
        <v>211</v>
      </c>
      <c r="H216" s="7" t="str">
        <f t="shared" si="33"/>
        <v>{1,2,5,7,8}</v>
      </c>
      <c r="I216" s="19">
        <f t="shared" si="34"/>
        <v>2150</v>
      </c>
    </row>
    <row r="217" spans="7:9" ht="18" customHeight="1" x14ac:dyDescent="0.15">
      <c r="G217" s="7">
        <f t="shared" si="32"/>
        <v>212</v>
      </c>
      <c r="H217" s="7" t="str">
        <f t="shared" si="33"/>
        <v>{3,5,7,8}</v>
      </c>
      <c r="I217" s="19">
        <f t="shared" si="34"/>
        <v>2160</v>
      </c>
    </row>
    <row r="218" spans="7:9" ht="18" customHeight="1" x14ac:dyDescent="0.15">
      <c r="G218" s="7">
        <f t="shared" si="32"/>
        <v>213</v>
      </c>
      <c r="H218" s="7" t="str">
        <f t="shared" si="33"/>
        <v>{1,3,5,7,8}</v>
      </c>
      <c r="I218" s="19">
        <f t="shared" si="34"/>
        <v>2170</v>
      </c>
    </row>
    <row r="219" spans="7:9" ht="18" customHeight="1" x14ac:dyDescent="0.15">
      <c r="G219" s="7">
        <f t="shared" si="32"/>
        <v>214</v>
      </c>
      <c r="H219" s="7" t="str">
        <f t="shared" si="33"/>
        <v>{2,3,5,7,8}</v>
      </c>
      <c r="I219" s="19">
        <f t="shared" si="34"/>
        <v>2180</v>
      </c>
    </row>
    <row r="220" spans="7:9" ht="18" customHeight="1" x14ac:dyDescent="0.15">
      <c r="G220" s="7">
        <f t="shared" si="32"/>
        <v>215</v>
      </c>
      <c r="H220" s="7" t="str">
        <f t="shared" si="33"/>
        <v>{1,2,3,5,7,8}</v>
      </c>
      <c r="I220" s="19">
        <f t="shared" si="34"/>
        <v>2190</v>
      </c>
    </row>
    <row r="221" spans="7:9" ht="18" customHeight="1" x14ac:dyDescent="0.15">
      <c r="G221" s="7">
        <f t="shared" si="32"/>
        <v>216</v>
      </c>
      <c r="H221" s="7" t="str">
        <f t="shared" si="33"/>
        <v>{4,5,7,8}</v>
      </c>
      <c r="I221" s="19">
        <f t="shared" si="34"/>
        <v>2200</v>
      </c>
    </row>
    <row r="222" spans="7:9" ht="18" customHeight="1" x14ac:dyDescent="0.15">
      <c r="G222" s="7">
        <f t="shared" si="32"/>
        <v>217</v>
      </c>
      <c r="H222" s="7" t="str">
        <f t="shared" si="33"/>
        <v>{1,4,5,7,8}</v>
      </c>
      <c r="I222" s="19">
        <f t="shared" si="34"/>
        <v>2210</v>
      </c>
    </row>
    <row r="223" spans="7:9" ht="18" customHeight="1" x14ac:dyDescent="0.15">
      <c r="G223" s="7">
        <f t="shared" si="32"/>
        <v>218</v>
      </c>
      <c r="H223" s="7" t="str">
        <f t="shared" si="33"/>
        <v>{2,4,5,7,8}</v>
      </c>
      <c r="I223" s="19">
        <f t="shared" si="34"/>
        <v>2220</v>
      </c>
    </row>
    <row r="224" spans="7:9" ht="18" customHeight="1" x14ac:dyDescent="0.15">
      <c r="G224" s="7">
        <f t="shared" si="32"/>
        <v>219</v>
      </c>
      <c r="H224" s="7" t="str">
        <f t="shared" si="33"/>
        <v>{1,2,4,5,7,8}</v>
      </c>
      <c r="I224" s="19">
        <f t="shared" si="34"/>
        <v>2230</v>
      </c>
    </row>
    <row r="225" spans="7:9" ht="18" customHeight="1" x14ac:dyDescent="0.15">
      <c r="G225" s="7">
        <f t="shared" si="32"/>
        <v>220</v>
      </c>
      <c r="H225" s="7" t="str">
        <f t="shared" si="33"/>
        <v>{3,4,5,7,8}</v>
      </c>
      <c r="I225" s="19">
        <f t="shared" si="34"/>
        <v>2240</v>
      </c>
    </row>
    <row r="226" spans="7:9" ht="18" customHeight="1" x14ac:dyDescent="0.15">
      <c r="G226" s="7">
        <f t="shared" si="32"/>
        <v>221</v>
      </c>
      <c r="H226" s="7" t="str">
        <f t="shared" si="33"/>
        <v>{1,3,4,5,7,8}</v>
      </c>
      <c r="I226" s="19">
        <f t="shared" si="34"/>
        <v>2250</v>
      </c>
    </row>
    <row r="227" spans="7:9" ht="18" customHeight="1" x14ac:dyDescent="0.15">
      <c r="G227" s="7">
        <f t="shared" si="32"/>
        <v>222</v>
      </c>
      <c r="H227" s="7" t="str">
        <f t="shared" si="33"/>
        <v>{2,3,4,5,7,8}</v>
      </c>
      <c r="I227" s="19">
        <f t="shared" si="34"/>
        <v>2260</v>
      </c>
    </row>
    <row r="228" spans="7:9" ht="18" customHeight="1" x14ac:dyDescent="0.15">
      <c r="G228" s="7">
        <f t="shared" si="32"/>
        <v>223</v>
      </c>
      <c r="H228" s="7" t="str">
        <f t="shared" si="33"/>
        <v>{1,2,3,4,5,7,8}</v>
      </c>
      <c r="I228" s="19">
        <f t="shared" si="34"/>
        <v>2270</v>
      </c>
    </row>
    <row r="229" spans="7:9" ht="18" customHeight="1" x14ac:dyDescent="0.15">
      <c r="G229" s="7">
        <f t="shared" si="32"/>
        <v>224</v>
      </c>
      <c r="H229" s="7" t="str">
        <f t="shared" si="33"/>
        <v>{6,7,8}</v>
      </c>
      <c r="I229" s="19">
        <f t="shared" si="34"/>
        <v>2280</v>
      </c>
    </row>
    <row r="230" spans="7:9" ht="18" customHeight="1" x14ac:dyDescent="0.15">
      <c r="G230" s="7">
        <f t="shared" si="32"/>
        <v>225</v>
      </c>
      <c r="H230" s="7" t="str">
        <f t="shared" si="33"/>
        <v>{1,6,7,8}</v>
      </c>
      <c r="I230" s="19">
        <f t="shared" si="34"/>
        <v>2290</v>
      </c>
    </row>
    <row r="231" spans="7:9" ht="18" customHeight="1" x14ac:dyDescent="0.15">
      <c r="G231" s="7">
        <f t="shared" si="32"/>
        <v>226</v>
      </c>
      <c r="H231" s="7" t="str">
        <f t="shared" si="33"/>
        <v>{2,6,7,8}</v>
      </c>
      <c r="I231" s="19">
        <f t="shared" si="34"/>
        <v>2300</v>
      </c>
    </row>
    <row r="232" spans="7:9" ht="18" customHeight="1" x14ac:dyDescent="0.15">
      <c r="G232" s="7">
        <f t="shared" si="32"/>
        <v>227</v>
      </c>
      <c r="H232" s="7" t="str">
        <f t="shared" si="33"/>
        <v>{1,2,6,7,8}</v>
      </c>
      <c r="I232" s="19">
        <f t="shared" si="34"/>
        <v>2310</v>
      </c>
    </row>
    <row r="233" spans="7:9" ht="18" customHeight="1" x14ac:dyDescent="0.15">
      <c r="G233" s="7">
        <f t="shared" si="32"/>
        <v>228</v>
      </c>
      <c r="H233" s="7" t="str">
        <f t="shared" si="33"/>
        <v>{3,6,7,8}</v>
      </c>
      <c r="I233" s="19">
        <f t="shared" si="34"/>
        <v>2320</v>
      </c>
    </row>
    <row r="234" spans="7:9" ht="18" customHeight="1" x14ac:dyDescent="0.15">
      <c r="G234" s="7">
        <f t="shared" si="32"/>
        <v>229</v>
      </c>
      <c r="H234" s="7" t="str">
        <f t="shared" si="33"/>
        <v>{1,3,6,7,8}</v>
      </c>
      <c r="I234" s="19">
        <f t="shared" si="34"/>
        <v>2330</v>
      </c>
    </row>
    <row r="235" spans="7:9" ht="18" customHeight="1" x14ac:dyDescent="0.15">
      <c r="G235" s="7">
        <f t="shared" si="32"/>
        <v>230</v>
      </c>
      <c r="H235" s="7" t="str">
        <f t="shared" si="33"/>
        <v>{2,3,6,7,8}</v>
      </c>
      <c r="I235" s="19">
        <f t="shared" si="34"/>
        <v>2340</v>
      </c>
    </row>
    <row r="236" spans="7:9" ht="18" customHeight="1" x14ac:dyDescent="0.15">
      <c r="G236" s="7">
        <f t="shared" si="32"/>
        <v>231</v>
      </c>
      <c r="H236" s="7" t="str">
        <f t="shared" si="33"/>
        <v>{1,2,3,6,7,8}</v>
      </c>
      <c r="I236" s="19">
        <f t="shared" si="34"/>
        <v>2350</v>
      </c>
    </row>
    <row r="237" spans="7:9" ht="18" customHeight="1" x14ac:dyDescent="0.15">
      <c r="G237" s="7">
        <f t="shared" si="32"/>
        <v>232</v>
      </c>
      <c r="H237" s="7" t="str">
        <f t="shared" si="33"/>
        <v>{4,6,7,8}</v>
      </c>
      <c r="I237" s="19">
        <f t="shared" si="34"/>
        <v>2360</v>
      </c>
    </row>
    <row r="238" spans="7:9" ht="18" customHeight="1" x14ac:dyDescent="0.15">
      <c r="G238" s="7">
        <f t="shared" si="32"/>
        <v>233</v>
      </c>
      <c r="H238" s="7" t="str">
        <f t="shared" si="33"/>
        <v>{1,4,6,7,8}</v>
      </c>
      <c r="I238" s="19">
        <f t="shared" si="34"/>
        <v>2370</v>
      </c>
    </row>
    <row r="239" spans="7:9" ht="18" customHeight="1" x14ac:dyDescent="0.15">
      <c r="G239" s="7">
        <f t="shared" si="32"/>
        <v>234</v>
      </c>
      <c r="H239" s="7" t="str">
        <f t="shared" si="33"/>
        <v>{2,4,6,7,8}</v>
      </c>
      <c r="I239" s="19">
        <f t="shared" si="34"/>
        <v>2380</v>
      </c>
    </row>
    <row r="240" spans="7:9" ht="18" customHeight="1" x14ac:dyDescent="0.15">
      <c r="G240" s="7">
        <f t="shared" si="32"/>
        <v>235</v>
      </c>
      <c r="H240" s="7" t="str">
        <f t="shared" si="33"/>
        <v>{1,2,4,6,7,8}</v>
      </c>
      <c r="I240" s="19">
        <f t="shared" si="34"/>
        <v>2390</v>
      </c>
    </row>
    <row r="241" spans="7:9" ht="18" customHeight="1" x14ac:dyDescent="0.15">
      <c r="G241" s="7">
        <f t="shared" si="32"/>
        <v>236</v>
      </c>
      <c r="H241" s="7" t="str">
        <f t="shared" si="33"/>
        <v>{3,4,6,7,8}</v>
      </c>
      <c r="I241" s="19">
        <f t="shared" si="34"/>
        <v>2400</v>
      </c>
    </row>
    <row r="242" spans="7:9" ht="18" customHeight="1" x14ac:dyDescent="0.15">
      <c r="G242" s="7">
        <f t="shared" si="32"/>
        <v>237</v>
      </c>
      <c r="H242" s="7" t="str">
        <f t="shared" si="33"/>
        <v>{1,3,4,6,7,8}</v>
      </c>
      <c r="I242" s="19">
        <f t="shared" si="34"/>
        <v>2410</v>
      </c>
    </row>
    <row r="243" spans="7:9" ht="18" customHeight="1" x14ac:dyDescent="0.15">
      <c r="G243" s="7">
        <f t="shared" si="32"/>
        <v>238</v>
      </c>
      <c r="H243" s="7" t="str">
        <f t="shared" si="33"/>
        <v>{2,3,4,6,7,8}</v>
      </c>
      <c r="I243" s="19">
        <f t="shared" si="34"/>
        <v>2420</v>
      </c>
    </row>
    <row r="244" spans="7:9" ht="18" customHeight="1" x14ac:dyDescent="0.15">
      <c r="G244" s="7">
        <f t="shared" si="32"/>
        <v>239</v>
      </c>
      <c r="H244" s="7" t="str">
        <f t="shared" si="33"/>
        <v>{1,2,3,4,6,7,8}</v>
      </c>
      <c r="I244" s="19">
        <f t="shared" si="34"/>
        <v>2430</v>
      </c>
    </row>
    <row r="245" spans="7:9" ht="18" customHeight="1" x14ac:dyDescent="0.15">
      <c r="G245" s="7">
        <f t="shared" si="32"/>
        <v>240</v>
      </c>
      <c r="H245" s="7" t="str">
        <f t="shared" si="33"/>
        <v>{5,6,7,8}</v>
      </c>
      <c r="I245" s="19">
        <f t="shared" si="34"/>
        <v>2440</v>
      </c>
    </row>
    <row r="246" spans="7:9" ht="18" customHeight="1" x14ac:dyDescent="0.15">
      <c r="G246" s="7">
        <f t="shared" si="32"/>
        <v>241</v>
      </c>
      <c r="H246" s="7" t="str">
        <f t="shared" si="33"/>
        <v>{1,5,6,7,8}</v>
      </c>
      <c r="I246" s="19">
        <f t="shared" si="34"/>
        <v>2450</v>
      </c>
    </row>
    <row r="247" spans="7:9" ht="18" customHeight="1" x14ac:dyDescent="0.15">
      <c r="G247" s="7">
        <f t="shared" si="32"/>
        <v>242</v>
      </c>
      <c r="H247" s="7" t="str">
        <f t="shared" si="33"/>
        <v>{2,5,6,7,8}</v>
      </c>
      <c r="I247" s="19">
        <f t="shared" si="34"/>
        <v>2460</v>
      </c>
    </row>
    <row r="248" spans="7:9" ht="18" customHeight="1" x14ac:dyDescent="0.15">
      <c r="G248" s="7">
        <f t="shared" si="32"/>
        <v>243</v>
      </c>
      <c r="H248" s="7" t="str">
        <f t="shared" si="33"/>
        <v>{1,2,5,6,7,8}</v>
      </c>
      <c r="I248" s="19">
        <f t="shared" si="34"/>
        <v>2470</v>
      </c>
    </row>
    <row r="249" spans="7:9" ht="18" customHeight="1" x14ac:dyDescent="0.15">
      <c r="G249" s="7">
        <f t="shared" si="32"/>
        <v>244</v>
      </c>
      <c r="H249" s="7" t="str">
        <f t="shared" si="33"/>
        <v>{3,5,6,7,8}</v>
      </c>
      <c r="I249" s="19">
        <f t="shared" si="34"/>
        <v>2480</v>
      </c>
    </row>
    <row r="250" spans="7:9" ht="18" customHeight="1" x14ac:dyDescent="0.15">
      <c r="G250" s="7">
        <f t="shared" si="32"/>
        <v>245</v>
      </c>
      <c r="H250" s="7" t="str">
        <f t="shared" si="33"/>
        <v>{1,3,5,6,7,8}</v>
      </c>
      <c r="I250" s="19">
        <f t="shared" si="34"/>
        <v>2490</v>
      </c>
    </row>
    <row r="251" spans="7:9" ht="18" customHeight="1" x14ac:dyDescent="0.15">
      <c r="G251" s="7">
        <f t="shared" si="32"/>
        <v>246</v>
      </c>
      <c r="H251" s="7" t="str">
        <f t="shared" si="33"/>
        <v>{2,3,5,6,7,8}</v>
      </c>
      <c r="I251" s="19">
        <f t="shared" si="34"/>
        <v>2500</v>
      </c>
    </row>
    <row r="252" spans="7:9" ht="18" customHeight="1" x14ac:dyDescent="0.15">
      <c r="G252" s="7">
        <f t="shared" si="32"/>
        <v>247</v>
      </c>
      <c r="H252" s="7" t="str">
        <f t="shared" si="33"/>
        <v>{1,2,3,5,6,7,8}</v>
      </c>
      <c r="I252" s="19">
        <f t="shared" si="34"/>
        <v>2510</v>
      </c>
    </row>
    <row r="253" spans="7:9" ht="18" customHeight="1" x14ac:dyDescent="0.15">
      <c r="G253" s="7">
        <f t="shared" si="32"/>
        <v>248</v>
      </c>
      <c r="H253" s="7" t="str">
        <f t="shared" si="33"/>
        <v>{4,5,6,7,8}</v>
      </c>
      <c r="I253" s="19">
        <f t="shared" si="34"/>
        <v>2520</v>
      </c>
    </row>
    <row r="254" spans="7:9" ht="18" customHeight="1" x14ac:dyDescent="0.15">
      <c r="G254" s="7">
        <f t="shared" si="32"/>
        <v>249</v>
      </c>
      <c r="H254" s="7" t="str">
        <f t="shared" si="33"/>
        <v>{1,4,5,6,7,8}</v>
      </c>
      <c r="I254" s="19">
        <f t="shared" si="34"/>
        <v>2530</v>
      </c>
    </row>
    <row r="255" spans="7:9" ht="18" customHeight="1" x14ac:dyDescent="0.15">
      <c r="G255" s="7">
        <f t="shared" si="32"/>
        <v>250</v>
      </c>
      <c r="H255" s="7" t="str">
        <f t="shared" si="33"/>
        <v>{2,4,5,6,7,8}</v>
      </c>
      <c r="I255" s="19">
        <f t="shared" si="34"/>
        <v>2540</v>
      </c>
    </row>
    <row r="256" spans="7:9" ht="18" customHeight="1" x14ac:dyDescent="0.15">
      <c r="G256" s="7">
        <f t="shared" si="32"/>
        <v>251</v>
      </c>
      <c r="H256" s="7" t="str">
        <f t="shared" si="33"/>
        <v>{1,2,4,5,6,7,8}</v>
      </c>
      <c r="I256" s="19">
        <f t="shared" si="34"/>
        <v>2550</v>
      </c>
    </row>
    <row r="257" spans="7:9" ht="18" customHeight="1" x14ac:dyDescent="0.15">
      <c r="G257" s="7">
        <f t="shared" si="32"/>
        <v>252</v>
      </c>
      <c r="H257" s="7" t="str">
        <f t="shared" si="33"/>
        <v>{3,4,5,6,7,8}</v>
      </c>
      <c r="I257" s="19">
        <f t="shared" si="34"/>
        <v>2560</v>
      </c>
    </row>
    <row r="258" spans="7:9" ht="18" customHeight="1" x14ac:dyDescent="0.15">
      <c r="G258" s="7">
        <f t="shared" si="32"/>
        <v>253</v>
      </c>
      <c r="H258" s="7" t="str">
        <f t="shared" si="33"/>
        <v>{1,3,4,5,6,7,8}</v>
      </c>
      <c r="I258" s="19">
        <f t="shared" si="34"/>
        <v>2570</v>
      </c>
    </row>
    <row r="259" spans="7:9" ht="18" customHeight="1" x14ac:dyDescent="0.15">
      <c r="G259" s="7">
        <f t="shared" si="32"/>
        <v>254</v>
      </c>
      <c r="H259" s="7" t="str">
        <f t="shared" si="33"/>
        <v>{2,3,4,5,6,7,8}</v>
      </c>
      <c r="I259" s="19">
        <f t="shared" si="34"/>
        <v>2580</v>
      </c>
    </row>
    <row r="260" spans="7:9" ht="18" customHeight="1" x14ac:dyDescent="0.15">
      <c r="G260" s="7">
        <f t="shared" si="32"/>
        <v>255</v>
      </c>
      <c r="H260" s="7" t="str">
        <f t="shared" si="33"/>
        <v>{1,2,3,4,5,6,7,8}</v>
      </c>
      <c r="I260" s="19">
        <f t="shared" si="34"/>
        <v>2590</v>
      </c>
    </row>
    <row r="261" spans="7:9" ht="18" customHeight="1" x14ac:dyDescent="0.15">
      <c r="G261"/>
      <c r="H261"/>
      <c r="I261"/>
    </row>
    <row r="262" spans="7:9" ht="18" customHeight="1" x14ac:dyDescent="0.15">
      <c r="G262"/>
      <c r="H262"/>
      <c r="I262"/>
    </row>
  </sheetData>
  <mergeCells count="1">
    <mergeCell ref="B14:D14"/>
  </mergeCells>
  <phoneticPr fontId="2"/>
  <pageMargins left="0.78700000000000003" right="0.78700000000000003" top="0.98399999999999999" bottom="0.98399999999999999" header="0.51200000000000001" footer="0.51200000000000001"/>
  <pageSetup paperSize="9" orientation="portrait" copies="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dimension ref="A1:V15"/>
  <sheetViews>
    <sheetView workbookViewId="0">
      <selection activeCell="B14" sqref="B14"/>
    </sheetView>
  </sheetViews>
  <sheetFormatPr defaultRowHeight="18" customHeight="1" x14ac:dyDescent="0.15"/>
  <cols>
    <col min="1" max="1" width="6.875" style="4" customWidth="1"/>
    <col min="2" max="2" width="8" style="4" customWidth="1"/>
    <col min="3" max="4" width="11.25" style="4" customWidth="1"/>
    <col min="5" max="5" width="7.25" style="4" customWidth="1"/>
    <col min="6" max="6" width="5.375" style="4" customWidth="1"/>
    <col min="7" max="7" width="6.75" style="4" customWidth="1"/>
    <col min="8" max="8" width="6.625" style="4" customWidth="1"/>
    <col min="9" max="9" width="5" style="4" customWidth="1"/>
    <col min="10" max="10" width="4.125" style="4" customWidth="1"/>
    <col min="11" max="11" width="3" style="4" customWidth="1"/>
    <col min="12" max="12" width="4.625" style="4" customWidth="1"/>
    <col min="13" max="13" width="4.125" style="4" customWidth="1"/>
    <col min="14" max="15" width="7.5" style="4" customWidth="1"/>
    <col min="16" max="16" width="10.625" style="4" customWidth="1"/>
    <col min="17" max="23" width="7.5" style="4" customWidth="1"/>
    <col min="24" max="16384" width="9" style="4"/>
  </cols>
  <sheetData>
    <row r="1" spans="1:22" ht="18" customHeight="1" x14ac:dyDescent="0.15">
      <c r="A1" s="14" t="s">
        <v>79</v>
      </c>
      <c r="G1" s="4" t="s">
        <v>78</v>
      </c>
      <c r="J1"/>
      <c r="K1"/>
      <c r="L1"/>
      <c r="M1"/>
      <c r="N1"/>
      <c r="O1"/>
      <c r="P1"/>
      <c r="Q1"/>
      <c r="R1"/>
      <c r="S1"/>
      <c r="T1"/>
      <c r="U1"/>
      <c r="V1"/>
    </row>
    <row r="2" spans="1:22" ht="18" customHeight="1" x14ac:dyDescent="0.15">
      <c r="A2" s="14" t="s">
        <v>45</v>
      </c>
      <c r="F2" s="14" t="s">
        <v>46</v>
      </c>
      <c r="J2" s="14" t="s">
        <v>47</v>
      </c>
      <c r="R2"/>
      <c r="S2"/>
      <c r="T2"/>
      <c r="U2"/>
      <c r="V2"/>
    </row>
    <row r="3" spans="1:22" ht="60.75" customHeight="1" x14ac:dyDescent="0.15">
      <c r="A3" s="2" t="s">
        <v>3</v>
      </c>
      <c r="B3" s="2" t="s">
        <v>4</v>
      </c>
      <c r="C3" s="2" t="s">
        <v>5</v>
      </c>
      <c r="D3" s="3" t="s">
        <v>6</v>
      </c>
      <c r="F3" s="3" t="s">
        <v>48</v>
      </c>
      <c r="G3" s="16" t="s">
        <v>49</v>
      </c>
      <c r="H3" s="16" t="s">
        <v>7</v>
      </c>
      <c r="J3" s="5" t="s">
        <v>3</v>
      </c>
      <c r="K3" s="5" t="s">
        <v>4</v>
      </c>
      <c r="L3" s="6" t="s">
        <v>7</v>
      </c>
      <c r="M3" s="5" t="s">
        <v>50</v>
      </c>
      <c r="N3" s="5" t="s">
        <v>48</v>
      </c>
      <c r="O3" s="5" t="s">
        <v>51</v>
      </c>
      <c r="P3" s="5" t="s">
        <v>73</v>
      </c>
      <c r="Q3" s="6" t="s">
        <v>81</v>
      </c>
      <c r="R3"/>
      <c r="S3"/>
      <c r="T3"/>
      <c r="U3"/>
      <c r="V3"/>
    </row>
    <row r="4" spans="1:22" ht="18" customHeight="1" x14ac:dyDescent="0.15">
      <c r="A4" s="8">
        <f>RANK(D4,D$4:D$6)</f>
        <v>3</v>
      </c>
      <c r="B4" s="8">
        <v>1</v>
      </c>
      <c r="C4" s="9">
        <v>0.2</v>
      </c>
      <c r="D4" s="7">
        <f>C4+0.00001*B4</f>
        <v>0.20001000000000002</v>
      </c>
      <c r="F4" s="7">
        <v>0</v>
      </c>
      <c r="G4" s="7" t="str">
        <f t="shared" ref="G4:G11" si="0">vtoset(3,F4)</f>
        <v>{}</v>
      </c>
      <c r="H4" s="19">
        <v>0</v>
      </c>
      <c r="J4" s="7">
        <v>1</v>
      </c>
      <c r="K4" s="7">
        <f>VLOOKUP($J4,$A$4:$C$6,2,FALSE)</f>
        <v>2</v>
      </c>
      <c r="L4" s="7">
        <f>VLOOKUP($J4,$A$4:$C$6,3,FALSE)</f>
        <v>0.9</v>
      </c>
      <c r="M4" s="7">
        <f>2^(K4-1)</f>
        <v>2</v>
      </c>
      <c r="N4" s="7">
        <f>M4</f>
        <v>2</v>
      </c>
      <c r="O4" s="7" t="str">
        <f>vtoset(3,N4)</f>
        <v>{2}</v>
      </c>
      <c r="P4" s="7">
        <f>VLOOKUP(N4,$F$4:$H$11,3,FALSE)</f>
        <v>0.3</v>
      </c>
      <c r="Q4" s="7">
        <f>MIN(L4,P4)</f>
        <v>0.3</v>
      </c>
      <c r="R4"/>
      <c r="S4"/>
      <c r="T4"/>
      <c r="U4"/>
      <c r="V4"/>
    </row>
    <row r="5" spans="1:22" ht="18" customHeight="1" x14ac:dyDescent="0.15">
      <c r="A5" s="8">
        <f>RANK(D5,D$4:D$6)</f>
        <v>1</v>
      </c>
      <c r="B5" s="8">
        <v>2</v>
      </c>
      <c r="C5" s="9">
        <v>0.9</v>
      </c>
      <c r="D5" s="7">
        <f>C5+0.00001*B5</f>
        <v>0.90002000000000004</v>
      </c>
      <c r="F5" s="7">
        <v>1</v>
      </c>
      <c r="G5" s="7" t="str">
        <f t="shared" si="0"/>
        <v>{1}</v>
      </c>
      <c r="H5" s="19">
        <v>0.5</v>
      </c>
      <c r="J5" s="7">
        <v>2</v>
      </c>
      <c r="K5" s="7">
        <f>VLOOKUP($J5,$A$4:$C$6,2,FALSE)</f>
        <v>3</v>
      </c>
      <c r="L5" s="7">
        <f>VLOOKUP($J5,$A$4:$C$6,3,FALSE)</f>
        <v>0.4</v>
      </c>
      <c r="M5" s="7">
        <f>2^(K5-1)</f>
        <v>4</v>
      </c>
      <c r="N5" s="7">
        <f>N4 + M5</f>
        <v>6</v>
      </c>
      <c r="O5" s="7" t="str">
        <f>vtoset(3,N5)</f>
        <v>{2,3}</v>
      </c>
      <c r="P5" s="7">
        <f>VLOOKUP(N5,$F$4:$H$11,3,FALSE)</f>
        <v>0.6</v>
      </c>
      <c r="Q5" s="7">
        <f>MIN(L5,P5)</f>
        <v>0.4</v>
      </c>
      <c r="R5"/>
      <c r="S5"/>
      <c r="T5"/>
      <c r="U5"/>
      <c r="V5"/>
    </row>
    <row r="6" spans="1:22" ht="18" customHeight="1" thickBot="1" x14ac:dyDescent="0.2">
      <c r="A6" s="8">
        <f>RANK(D6,D$4:D$6)</f>
        <v>2</v>
      </c>
      <c r="B6" s="8">
        <v>3</v>
      </c>
      <c r="C6" s="9">
        <v>0.4</v>
      </c>
      <c r="D6" s="7">
        <f>C6+0.00001*B6</f>
        <v>0.40003</v>
      </c>
      <c r="F6" s="7">
        <v>2</v>
      </c>
      <c r="G6" s="7" t="str">
        <f t="shared" si="0"/>
        <v>{2}</v>
      </c>
      <c r="H6" s="19">
        <v>0.3</v>
      </c>
      <c r="J6" s="7">
        <v>3</v>
      </c>
      <c r="K6" s="7">
        <f>VLOOKUP($J6,$A$4:$C$6,2,FALSE)</f>
        <v>1</v>
      </c>
      <c r="L6" s="7">
        <f>VLOOKUP($J6,$A$4:$C$6,3,FALSE)</f>
        <v>0.2</v>
      </c>
      <c r="M6" s="7">
        <f>2^(K6-1)</f>
        <v>1</v>
      </c>
      <c r="N6" s="7">
        <f>N5+M6</f>
        <v>7</v>
      </c>
      <c r="O6" s="7" t="str">
        <f>vtoset(3,N6)</f>
        <v>{1,2,3}</v>
      </c>
      <c r="P6" s="10">
        <f>VLOOKUP(N6,$F$4:$H$11,3,FALSE)</f>
        <v>1</v>
      </c>
      <c r="Q6" s="7">
        <f>MIN(L6,P6)</f>
        <v>0.2</v>
      </c>
      <c r="R6"/>
      <c r="S6"/>
      <c r="T6"/>
      <c r="U6"/>
      <c r="V6"/>
    </row>
    <row r="7" spans="1:22" ht="18" customHeight="1" thickTop="1" x14ac:dyDescent="0.15">
      <c r="F7" s="7">
        <v>3</v>
      </c>
      <c r="G7" s="7" t="str">
        <f t="shared" si="0"/>
        <v>{1,2}</v>
      </c>
      <c r="H7" s="19">
        <v>0.9</v>
      </c>
      <c r="J7" s="7"/>
      <c r="K7" s="7"/>
      <c r="L7" s="7">
        <v>0</v>
      </c>
      <c r="M7" s="7"/>
      <c r="N7" s="7"/>
      <c r="O7" s="20"/>
      <c r="P7" s="11" t="s">
        <v>80</v>
      </c>
      <c r="Q7" s="12">
        <f>MAX(Q4:Q6)</f>
        <v>0.4</v>
      </c>
      <c r="R7"/>
      <c r="S7"/>
      <c r="T7"/>
      <c r="U7"/>
      <c r="V7"/>
    </row>
    <row r="8" spans="1:22" ht="18" customHeight="1" x14ac:dyDescent="0.15">
      <c r="A8" s="38" t="s">
        <v>77</v>
      </c>
      <c r="B8" s="38"/>
      <c r="C8" s="38"/>
      <c r="F8" s="7">
        <v>4</v>
      </c>
      <c r="G8" s="7" t="str">
        <f t="shared" si="0"/>
        <v>{3}</v>
      </c>
      <c r="H8" s="19">
        <v>0.2</v>
      </c>
      <c r="J8"/>
      <c r="K8"/>
      <c r="L8"/>
      <c r="M8"/>
      <c r="N8"/>
      <c r="O8"/>
      <c r="P8"/>
      <c r="Q8"/>
      <c r="R8"/>
      <c r="S8"/>
      <c r="T8"/>
      <c r="U8"/>
      <c r="V8"/>
    </row>
    <row r="9" spans="1:22" ht="18" customHeight="1" x14ac:dyDescent="0.15">
      <c r="A9" s="7">
        <v>1</v>
      </c>
      <c r="B9" s="38">
        <f>ex_Shapleyv(3,A9,$H$4:$H$11)</f>
        <v>0.48333333333333334</v>
      </c>
      <c r="C9" s="38"/>
      <c r="F9" s="7">
        <v>5</v>
      </c>
      <c r="G9" s="7" t="str">
        <f t="shared" si="0"/>
        <v>{1,3}</v>
      </c>
      <c r="H9" s="19">
        <v>0.7</v>
      </c>
      <c r="J9"/>
      <c r="K9"/>
      <c r="L9"/>
      <c r="M9"/>
      <c r="N9"/>
      <c r="O9"/>
      <c r="P9" s="1" t="s">
        <v>15</v>
      </c>
      <c r="Q9" s="1">
        <f>ex_sugeno_int(3,$H$4:$H$11,$C$4:$C$6)</f>
        <v>0.4</v>
      </c>
      <c r="R9"/>
      <c r="S9"/>
      <c r="T9"/>
      <c r="U9"/>
      <c r="V9"/>
    </row>
    <row r="10" spans="1:22" ht="18" customHeight="1" x14ac:dyDescent="0.15">
      <c r="A10" s="7">
        <v>2</v>
      </c>
      <c r="B10" s="38">
        <f>ex_Shapleyv(3,A10,$H$4:$H$11)</f>
        <v>0.33333333333333331</v>
      </c>
      <c r="C10" s="38"/>
      <c r="F10" s="7">
        <v>6</v>
      </c>
      <c r="G10" s="7" t="str">
        <f t="shared" si="0"/>
        <v>{2,3}</v>
      </c>
      <c r="H10" s="19">
        <v>0.6</v>
      </c>
      <c r="J10"/>
      <c r="K10"/>
      <c r="L10"/>
      <c r="M10"/>
      <c r="N10"/>
      <c r="O10"/>
      <c r="P10"/>
      <c r="Q10"/>
      <c r="R10"/>
      <c r="S10"/>
      <c r="T10"/>
      <c r="U10"/>
      <c r="V10"/>
    </row>
    <row r="11" spans="1:22" ht="18" customHeight="1" x14ac:dyDescent="0.15">
      <c r="A11" s="7">
        <v>3</v>
      </c>
      <c r="B11" s="38">
        <f>ex_Shapleyv(3,A11,$H$4:$H$11)</f>
        <v>0.18333333333333332</v>
      </c>
      <c r="C11" s="38"/>
      <c r="F11" s="7">
        <v>7</v>
      </c>
      <c r="G11" s="7" t="str">
        <f t="shared" si="0"/>
        <v>{1,2,3}</v>
      </c>
      <c r="H11" s="19">
        <v>1</v>
      </c>
      <c r="J11"/>
      <c r="K11"/>
      <c r="L11"/>
      <c r="M11"/>
      <c r="N11"/>
      <c r="O11"/>
      <c r="P11"/>
      <c r="Q11"/>
      <c r="R11"/>
      <c r="S11"/>
      <c r="T11"/>
      <c r="U11"/>
      <c r="V11"/>
    </row>
    <row r="12" spans="1:22" ht="18" customHeight="1" x14ac:dyDescent="0.15">
      <c r="J12"/>
      <c r="K12"/>
      <c r="L12"/>
      <c r="M12"/>
      <c r="N12"/>
      <c r="O12"/>
      <c r="P12"/>
      <c r="Q12"/>
      <c r="R12"/>
      <c r="S12"/>
      <c r="T12"/>
      <c r="U12"/>
      <c r="V12"/>
    </row>
    <row r="15" spans="1:22" ht="18" customHeight="1" x14ac:dyDescent="0.15">
      <c r="K15"/>
      <c r="L15"/>
    </row>
  </sheetData>
  <mergeCells count="4">
    <mergeCell ref="B9:C9"/>
    <mergeCell ref="B10:C10"/>
    <mergeCell ref="B11:C11"/>
    <mergeCell ref="A8:C8"/>
  </mergeCells>
  <phoneticPr fontId="2"/>
  <pageMargins left="0.78700000000000003" right="0.78700000000000003" top="0.98399999999999999" bottom="0.98399999999999999" header="0.51200000000000001" footer="0.51200000000000001"/>
  <pageSetup paperSize="9" orientation="portrait" copies="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P38"/>
  <sheetViews>
    <sheetView workbookViewId="0">
      <selection activeCell="B39" sqref="B39"/>
    </sheetView>
  </sheetViews>
  <sheetFormatPr defaultRowHeight="13.5" x14ac:dyDescent="0.15"/>
  <sheetData>
    <row r="1" spans="1:16" x14ac:dyDescent="0.15">
      <c r="A1" t="s">
        <v>82</v>
      </c>
    </row>
    <row r="3" spans="1:16" x14ac:dyDescent="0.15">
      <c r="A3" t="s">
        <v>83</v>
      </c>
    </row>
    <row r="5" spans="1:16" x14ac:dyDescent="0.15">
      <c r="A5" t="s">
        <v>84</v>
      </c>
    </row>
    <row r="6" spans="1:16" x14ac:dyDescent="0.15">
      <c r="B6" t="s">
        <v>85</v>
      </c>
      <c r="F6" t="s">
        <v>91</v>
      </c>
      <c r="K6" t="s">
        <v>91</v>
      </c>
      <c r="P6" t="s">
        <v>91</v>
      </c>
    </row>
    <row r="7" spans="1:16" x14ac:dyDescent="0.15">
      <c r="F7" t="s">
        <v>95</v>
      </c>
      <c r="K7" t="s">
        <v>98</v>
      </c>
      <c r="P7" t="s">
        <v>99</v>
      </c>
    </row>
    <row r="8" spans="1:16" x14ac:dyDescent="0.15">
      <c r="F8" t="s">
        <v>92</v>
      </c>
      <c r="G8" t="s">
        <v>49</v>
      </c>
      <c r="H8" t="s">
        <v>46</v>
      </c>
      <c r="K8" t="s">
        <v>92</v>
      </c>
      <c r="L8" t="s">
        <v>49</v>
      </c>
      <c r="M8" t="s">
        <v>96</v>
      </c>
      <c r="N8" t="s">
        <v>46</v>
      </c>
      <c r="P8" t="s">
        <v>46</v>
      </c>
    </row>
    <row r="9" spans="1:16" x14ac:dyDescent="0.15">
      <c r="B9" s="1" t="s">
        <v>66</v>
      </c>
      <c r="C9" s="27">
        <v>4</v>
      </c>
      <c r="F9" s="1">
        <v>0</v>
      </c>
      <c r="G9" s="1" t="str">
        <f>vtoset($C$9,F9)</f>
        <v>{}</v>
      </c>
      <c r="H9" s="28">
        <f>ex_vasfm_xiinpn($C$9,$C$17,$C$11:$C$14,F9)</f>
        <v>0</v>
      </c>
      <c r="K9" s="1">
        <v>0</v>
      </c>
      <c r="L9" s="1" t="str">
        <f>vtoset($C$9,K9)</f>
        <v>{}</v>
      </c>
      <c r="M9" s="28">
        <v>0</v>
      </c>
      <c r="N9" s="29">
        <f>Phixi_trans($C$17,M9)</f>
        <v>0</v>
      </c>
      <c r="P9" s="30">
        <f>phis_trans($C$21,M9)</f>
        <v>0</v>
      </c>
    </row>
    <row r="10" spans="1:16" x14ac:dyDescent="0.15">
      <c r="B10" t="s">
        <v>90</v>
      </c>
      <c r="F10" s="1">
        <f>F9+1</f>
        <v>1</v>
      </c>
      <c r="G10" s="1" t="str">
        <f t="shared" ref="G10:G24" si="0">vtoset($C$9,F10)</f>
        <v>{1}</v>
      </c>
      <c r="H10" s="28">
        <f t="shared" ref="H10:H24" si="1">ex_vasfm_xiinpn($C$9,$C$17,$C$11:$C$14,F10)</f>
        <v>2.5711622598713017E-2</v>
      </c>
      <c r="K10" s="1">
        <f>K9+1</f>
        <v>1</v>
      </c>
      <c r="L10" s="1" t="str">
        <f t="shared" ref="L10:L24" si="2">vtoset($C$9,K10)</f>
        <v>{1}</v>
      </c>
      <c r="M10" s="28">
        <f>L28</f>
        <v>0.11764705882352941</v>
      </c>
      <c r="N10" s="29">
        <f t="shared" ref="N10:N24" si="3">Phixi_trans($C$17,M10)</f>
        <v>2.5711622598713017E-2</v>
      </c>
      <c r="P10" s="30">
        <f t="shared" ref="P10:P24" si="4">phis_trans($C$21,M10)</f>
        <v>2.5711622598713017E-2</v>
      </c>
    </row>
    <row r="11" spans="1:16" x14ac:dyDescent="0.15">
      <c r="B11" s="1" t="s">
        <v>86</v>
      </c>
      <c r="C11" s="27">
        <v>2</v>
      </c>
      <c r="F11" s="1">
        <f t="shared" ref="F11:F24" si="5">F10+1</f>
        <v>2</v>
      </c>
      <c r="G11" s="1" t="str">
        <f t="shared" si="0"/>
        <v>{2}</v>
      </c>
      <c r="H11" s="28">
        <f t="shared" si="1"/>
        <v>0.14212965882334494</v>
      </c>
      <c r="K11" s="1">
        <f t="shared" ref="K11:K24" si="6">K10+1</f>
        <v>2</v>
      </c>
      <c r="L11" s="1" t="str">
        <f t="shared" si="2"/>
        <v>{2}</v>
      </c>
      <c r="M11" s="28">
        <f>L29</f>
        <v>0.41176470588235292</v>
      </c>
      <c r="N11" s="29">
        <f t="shared" si="3"/>
        <v>0.14212965882334494</v>
      </c>
      <c r="P11" s="30">
        <f t="shared" si="4"/>
        <v>0.14212965882334494</v>
      </c>
    </row>
    <row r="12" spans="1:16" x14ac:dyDescent="0.15">
      <c r="B12" s="1" t="s">
        <v>87</v>
      </c>
      <c r="C12" s="27">
        <v>7</v>
      </c>
      <c r="F12" s="1">
        <f t="shared" si="5"/>
        <v>3</v>
      </c>
      <c r="G12" s="1" t="str">
        <f t="shared" si="0"/>
        <v>{1,2}</v>
      </c>
      <c r="H12" s="28">
        <f t="shared" si="1"/>
        <v>0.22265704363830327</v>
      </c>
      <c r="K12" s="1">
        <f t="shared" si="6"/>
        <v>3</v>
      </c>
      <c r="L12" s="1" t="str">
        <f t="shared" si="2"/>
        <v>{1,2}</v>
      </c>
      <c r="M12" s="28">
        <f>M10+M11</f>
        <v>0.52941176470588236</v>
      </c>
      <c r="N12" s="29">
        <f t="shared" si="3"/>
        <v>0.22265704363830327</v>
      </c>
      <c r="P12" s="30">
        <f t="shared" si="4"/>
        <v>0.22265704363830327</v>
      </c>
    </row>
    <row r="13" spans="1:16" x14ac:dyDescent="0.15">
      <c r="B13" s="1" t="s">
        <v>88</v>
      </c>
      <c r="C13" s="27">
        <v>5</v>
      </c>
      <c r="F13" s="1">
        <f t="shared" si="5"/>
        <v>4</v>
      </c>
      <c r="G13" s="1" t="str">
        <f t="shared" si="0"/>
        <v>{3}</v>
      </c>
      <c r="H13" s="28">
        <f t="shared" si="1"/>
        <v>8.4015437790577338E-2</v>
      </c>
      <c r="K13" s="1">
        <f t="shared" si="6"/>
        <v>4</v>
      </c>
      <c r="L13" s="1" t="str">
        <f t="shared" si="2"/>
        <v>{3}</v>
      </c>
      <c r="M13" s="28">
        <f>L30</f>
        <v>0.29411764705882354</v>
      </c>
      <c r="N13" s="29">
        <f t="shared" si="3"/>
        <v>8.4015437790577338E-2</v>
      </c>
      <c r="P13" s="30">
        <f t="shared" si="4"/>
        <v>8.4015437790577338E-2</v>
      </c>
    </row>
    <row r="14" spans="1:16" x14ac:dyDescent="0.15">
      <c r="B14" s="1" t="s">
        <v>89</v>
      </c>
      <c r="C14" s="27">
        <v>3</v>
      </c>
      <c r="F14" s="1">
        <f t="shared" si="5"/>
        <v>5</v>
      </c>
      <c r="G14" s="1" t="str">
        <f t="shared" si="0"/>
        <v>{1,3}</v>
      </c>
      <c r="H14" s="28">
        <f t="shared" si="1"/>
        <v>0.14212965882334494</v>
      </c>
      <c r="K14" s="1">
        <f t="shared" si="6"/>
        <v>5</v>
      </c>
      <c r="L14" s="1" t="str">
        <f t="shared" si="2"/>
        <v>{1,3}</v>
      </c>
      <c r="M14" s="28">
        <f>M10+M13</f>
        <v>0.41176470588235292</v>
      </c>
      <c r="N14" s="29">
        <f t="shared" si="3"/>
        <v>0.14212965882334494</v>
      </c>
      <c r="P14" s="30">
        <f t="shared" si="4"/>
        <v>0.14212965882334494</v>
      </c>
    </row>
    <row r="15" spans="1:16" x14ac:dyDescent="0.15">
      <c r="F15" s="1">
        <f t="shared" si="5"/>
        <v>6</v>
      </c>
      <c r="G15" s="1" t="str">
        <f t="shared" si="0"/>
        <v>{2,3}</v>
      </c>
      <c r="H15" s="28">
        <f t="shared" si="1"/>
        <v>0.40526137924995292</v>
      </c>
      <c r="K15" s="1">
        <f t="shared" si="6"/>
        <v>6</v>
      </c>
      <c r="L15" s="1" t="str">
        <f t="shared" si="2"/>
        <v>{2,3}</v>
      </c>
      <c r="M15" s="28">
        <f>M11+M13</f>
        <v>0.70588235294117641</v>
      </c>
      <c r="N15" s="29">
        <f t="shared" si="3"/>
        <v>0.40526137924995292</v>
      </c>
      <c r="P15" s="30">
        <f t="shared" si="4"/>
        <v>0.40526137924995292</v>
      </c>
    </row>
    <row r="16" spans="1:16" x14ac:dyDescent="0.15">
      <c r="F16" s="1">
        <f t="shared" si="5"/>
        <v>7</v>
      </c>
      <c r="G16" s="1" t="str">
        <f t="shared" si="0"/>
        <v>{1,2,3}</v>
      </c>
      <c r="H16" s="28">
        <f t="shared" si="1"/>
        <v>0.5872719164052963</v>
      </c>
      <c r="K16" s="1">
        <f t="shared" si="6"/>
        <v>7</v>
      </c>
      <c r="L16" s="1" t="str">
        <f t="shared" si="2"/>
        <v>{1,2,3}</v>
      </c>
      <c r="M16" s="28">
        <f>M12+M13</f>
        <v>0.82352941176470584</v>
      </c>
      <c r="N16" s="29">
        <f t="shared" si="3"/>
        <v>0.5872719164052963</v>
      </c>
      <c r="P16" s="30">
        <f t="shared" si="4"/>
        <v>0.5872719164052963</v>
      </c>
    </row>
    <row r="17" spans="1:16" x14ac:dyDescent="0.15">
      <c r="B17" s="1" t="s">
        <v>0</v>
      </c>
      <c r="C17" s="27">
        <v>0.2</v>
      </c>
      <c r="F17" s="1">
        <f t="shared" si="5"/>
        <v>8</v>
      </c>
      <c r="G17" s="1" t="str">
        <f t="shared" si="0"/>
        <v>{4}</v>
      </c>
      <c r="H17" s="28">
        <f t="shared" si="1"/>
        <v>4.2076131131036691E-2</v>
      </c>
      <c r="K17" s="1">
        <f t="shared" si="6"/>
        <v>8</v>
      </c>
      <c r="L17" s="1" t="str">
        <f t="shared" si="2"/>
        <v>{4}</v>
      </c>
      <c r="M17" s="28">
        <f>L31</f>
        <v>0.17647058823529413</v>
      </c>
      <c r="N17" s="29">
        <f t="shared" si="3"/>
        <v>4.2076131131036691E-2</v>
      </c>
      <c r="P17" s="30">
        <f t="shared" si="4"/>
        <v>4.2076131131036691E-2</v>
      </c>
    </row>
    <row r="18" spans="1:16" x14ac:dyDescent="0.15">
      <c r="F18" s="1">
        <f t="shared" si="5"/>
        <v>9</v>
      </c>
      <c r="G18" s="1" t="str">
        <f t="shared" si="0"/>
        <v>{1,4}</v>
      </c>
      <c r="H18" s="28">
        <f t="shared" si="1"/>
        <v>8.4015437790577338E-2</v>
      </c>
      <c r="K18" s="1">
        <f t="shared" si="6"/>
        <v>9</v>
      </c>
      <c r="L18" s="1" t="str">
        <f t="shared" si="2"/>
        <v>{1,4}</v>
      </c>
      <c r="M18" s="28">
        <f>M$17+M10</f>
        <v>0.29411764705882354</v>
      </c>
      <c r="N18" s="29">
        <f t="shared" si="3"/>
        <v>8.4015437790577338E-2</v>
      </c>
      <c r="P18" s="30">
        <f t="shared" si="4"/>
        <v>8.4015437790577338E-2</v>
      </c>
    </row>
    <row r="19" spans="1:16" x14ac:dyDescent="0.15">
      <c r="F19" s="1">
        <f t="shared" si="5"/>
        <v>10</v>
      </c>
      <c r="G19" s="1" t="str">
        <f t="shared" si="0"/>
        <v>{2,4}</v>
      </c>
      <c r="H19" s="28">
        <f t="shared" si="1"/>
        <v>0.27390978238829011</v>
      </c>
      <c r="K19" s="1">
        <f t="shared" si="6"/>
        <v>10</v>
      </c>
      <c r="L19" s="1" t="str">
        <f t="shared" si="2"/>
        <v>{2,4}</v>
      </c>
      <c r="M19" s="28">
        <f t="shared" ref="M19:M24" si="7">M$17+M11</f>
        <v>0.58823529411764708</v>
      </c>
      <c r="N19" s="29">
        <f t="shared" si="3"/>
        <v>0.27390978238829011</v>
      </c>
      <c r="P19" s="30">
        <f t="shared" si="4"/>
        <v>0.27390978238829011</v>
      </c>
    </row>
    <row r="20" spans="1:16" x14ac:dyDescent="0.15">
      <c r="B20" s="1" t="s">
        <v>36</v>
      </c>
      <c r="C20" s="1">
        <f>xitolambda(C17)</f>
        <v>14.999999999999996</v>
      </c>
      <c r="F20" s="1">
        <f t="shared" si="5"/>
        <v>11</v>
      </c>
      <c r="G20" s="1" t="str">
        <f t="shared" si="0"/>
        <v>{1,2,4}</v>
      </c>
      <c r="H20" s="28">
        <f t="shared" si="1"/>
        <v>0.40526137924995304</v>
      </c>
      <c r="K20" s="1">
        <f t="shared" si="6"/>
        <v>11</v>
      </c>
      <c r="L20" s="1" t="str">
        <f t="shared" si="2"/>
        <v>{1,2,4}</v>
      </c>
      <c r="M20" s="28">
        <f t="shared" si="7"/>
        <v>0.70588235294117652</v>
      </c>
      <c r="N20" s="29">
        <f t="shared" si="3"/>
        <v>0.40526137924995304</v>
      </c>
      <c r="P20" s="30">
        <f t="shared" si="4"/>
        <v>0.40526137924995304</v>
      </c>
    </row>
    <row r="21" spans="1:16" x14ac:dyDescent="0.15">
      <c r="B21" s="1" t="s">
        <v>109</v>
      </c>
      <c r="C21" s="1">
        <f>C20+1</f>
        <v>15.999999999999996</v>
      </c>
      <c r="F21" s="1">
        <f t="shared" si="5"/>
        <v>12</v>
      </c>
      <c r="G21" s="1" t="str">
        <f t="shared" si="0"/>
        <v>{3,4}</v>
      </c>
      <c r="H21" s="28">
        <f t="shared" si="1"/>
        <v>0.17911723758423079</v>
      </c>
      <c r="K21" s="1">
        <f t="shared" si="6"/>
        <v>12</v>
      </c>
      <c r="L21" s="1" t="str">
        <f t="shared" si="2"/>
        <v>{3,4}</v>
      </c>
      <c r="M21" s="28">
        <f t="shared" si="7"/>
        <v>0.47058823529411764</v>
      </c>
      <c r="N21" s="29">
        <f t="shared" si="3"/>
        <v>0.17911723758423079</v>
      </c>
      <c r="P21" s="30">
        <f t="shared" si="4"/>
        <v>0.17911723758423079</v>
      </c>
    </row>
    <row r="22" spans="1:16" x14ac:dyDescent="0.15">
      <c r="B22" s="1" t="s">
        <v>0</v>
      </c>
      <c r="C22" s="1">
        <f>lambdatoxi(C20)</f>
        <v>0.2</v>
      </c>
      <c r="F22" s="1">
        <f t="shared" si="5"/>
        <v>13</v>
      </c>
      <c r="G22" s="1" t="str">
        <f t="shared" si="0"/>
        <v>{1,3,4}</v>
      </c>
      <c r="H22" s="28">
        <f t="shared" si="1"/>
        <v>0.27390978238829011</v>
      </c>
      <c r="K22" s="1">
        <f t="shared" si="6"/>
        <v>13</v>
      </c>
      <c r="L22" s="1" t="str">
        <f t="shared" si="2"/>
        <v>{1,3,4}</v>
      </c>
      <c r="M22" s="28">
        <f t="shared" si="7"/>
        <v>0.58823529411764708</v>
      </c>
      <c r="N22" s="29">
        <f t="shared" si="3"/>
        <v>0.27390978238829011</v>
      </c>
      <c r="P22" s="30">
        <f t="shared" si="4"/>
        <v>0.27390978238829011</v>
      </c>
    </row>
    <row r="23" spans="1:16" x14ac:dyDescent="0.15">
      <c r="F23" s="1">
        <f t="shared" si="5"/>
        <v>14</v>
      </c>
      <c r="G23" s="1" t="str">
        <f t="shared" si="0"/>
        <v>{2,3,4}</v>
      </c>
      <c r="H23" s="28">
        <f t="shared" si="1"/>
        <v>0.70311497441597681</v>
      </c>
      <c r="K23" s="1">
        <f t="shared" si="6"/>
        <v>14</v>
      </c>
      <c r="L23" s="1" t="str">
        <f t="shared" si="2"/>
        <v>{2,3,4}</v>
      </c>
      <c r="M23" s="28">
        <f t="shared" si="7"/>
        <v>0.88235294117647056</v>
      </c>
      <c r="N23" s="29">
        <f t="shared" si="3"/>
        <v>0.70311497441597681</v>
      </c>
      <c r="P23" s="30">
        <f t="shared" si="4"/>
        <v>0.70311497441597681</v>
      </c>
    </row>
    <row r="24" spans="1:16" x14ac:dyDescent="0.15">
      <c r="F24" s="1">
        <f t="shared" si="5"/>
        <v>15</v>
      </c>
      <c r="G24" s="1" t="str">
        <f t="shared" si="0"/>
        <v>{1,2,3,4}</v>
      </c>
      <c r="H24" s="28">
        <f t="shared" si="1"/>
        <v>1</v>
      </c>
      <c r="K24" s="1">
        <f t="shared" si="6"/>
        <v>15</v>
      </c>
      <c r="L24" s="1" t="str">
        <f t="shared" si="2"/>
        <v>{1,2,3,4}</v>
      </c>
      <c r="M24" s="28">
        <f t="shared" si="7"/>
        <v>1</v>
      </c>
      <c r="N24" s="29">
        <f t="shared" si="3"/>
        <v>1</v>
      </c>
      <c r="P24" s="30">
        <f t="shared" si="4"/>
        <v>1</v>
      </c>
    </row>
    <row r="27" spans="1:16" x14ac:dyDescent="0.15">
      <c r="A27" t="s">
        <v>110</v>
      </c>
      <c r="K27" t="s">
        <v>97</v>
      </c>
    </row>
    <row r="28" spans="1:16" x14ac:dyDescent="0.15">
      <c r="B28" s="1" t="s">
        <v>11</v>
      </c>
      <c r="C28" s="27">
        <v>20</v>
      </c>
      <c r="K28" s="1" t="s">
        <v>86</v>
      </c>
      <c r="L28" s="29">
        <f>C11/SUM($C$11:$C$14)</f>
        <v>0.11764705882352941</v>
      </c>
    </row>
    <row r="29" spans="1:16" x14ac:dyDescent="0.15">
      <c r="B29" s="1" t="s">
        <v>12</v>
      </c>
      <c r="C29" s="27">
        <v>30</v>
      </c>
      <c r="K29" s="1" t="s">
        <v>87</v>
      </c>
      <c r="L29" s="29">
        <f>C12/SUM($C$11:$C$14)</f>
        <v>0.41176470588235292</v>
      </c>
    </row>
    <row r="30" spans="1:16" x14ac:dyDescent="0.15">
      <c r="B30" s="1" t="s">
        <v>13</v>
      </c>
      <c r="C30" s="27">
        <v>80</v>
      </c>
      <c r="K30" s="1" t="s">
        <v>88</v>
      </c>
      <c r="L30" s="29">
        <f>C13/SUM($C$11:$C$14)</f>
        <v>0.29411764705882354</v>
      </c>
    </row>
    <row r="31" spans="1:16" x14ac:dyDescent="0.15">
      <c r="B31" s="1" t="s">
        <v>65</v>
      </c>
      <c r="C31" s="27">
        <v>50</v>
      </c>
      <c r="K31" s="1" t="s">
        <v>89</v>
      </c>
      <c r="L31" s="29">
        <f>C14/SUM($C$11:$C$14)</f>
        <v>0.17647058823529413</v>
      </c>
    </row>
    <row r="33" spans="1:2" x14ac:dyDescent="0.15">
      <c r="A33" t="s">
        <v>111</v>
      </c>
    </row>
    <row r="34" spans="1:2" x14ac:dyDescent="0.15">
      <c r="B34">
        <f>ex_Choquet_int(C9,H9:H24,C28:C31)</f>
        <v>33.133957629561706</v>
      </c>
    </row>
    <row r="37" spans="1:2" x14ac:dyDescent="0.15">
      <c r="A37" t="s">
        <v>112</v>
      </c>
    </row>
    <row r="38" spans="1:2" x14ac:dyDescent="0.15">
      <c r="B38">
        <f>c_int(C17,C9,C28:C31,C11:C14)</f>
        <v>33.133957629561706</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L24"/>
  <sheetViews>
    <sheetView workbookViewId="0">
      <selection activeCell="H9" sqref="H9"/>
    </sheetView>
  </sheetViews>
  <sheetFormatPr defaultRowHeight="13.5" x14ac:dyDescent="0.15"/>
  <sheetData>
    <row r="1" spans="1:12" x14ac:dyDescent="0.15">
      <c r="A1" t="s">
        <v>82</v>
      </c>
    </row>
    <row r="3" spans="1:12" x14ac:dyDescent="0.15">
      <c r="A3" t="s">
        <v>93</v>
      </c>
    </row>
    <row r="5" spans="1:12" x14ac:dyDescent="0.15">
      <c r="A5" t="s">
        <v>84</v>
      </c>
    </row>
    <row r="7" spans="1:12" x14ac:dyDescent="0.15">
      <c r="B7" t="s">
        <v>85</v>
      </c>
      <c r="F7" t="s">
        <v>91</v>
      </c>
      <c r="J7" t="s">
        <v>100</v>
      </c>
    </row>
    <row r="8" spans="1:12" x14ac:dyDescent="0.15">
      <c r="F8" t="s">
        <v>92</v>
      </c>
      <c r="G8" t="s">
        <v>49</v>
      </c>
      <c r="H8" t="s">
        <v>46</v>
      </c>
      <c r="J8" t="s">
        <v>101</v>
      </c>
      <c r="L8" t="s">
        <v>102</v>
      </c>
    </row>
    <row r="9" spans="1:12" x14ac:dyDescent="0.15">
      <c r="B9" s="1" t="s">
        <v>66</v>
      </c>
      <c r="C9" s="27">
        <v>4</v>
      </c>
      <c r="F9" s="1">
        <v>0</v>
      </c>
      <c r="G9" s="1" t="str">
        <f>vtoset($C$9,F9)</f>
        <v>{}</v>
      </c>
      <c r="H9" s="28">
        <f>ex_vasfm_xisinglton($C$9,$C$17,$C$11:$C$14,F9)</f>
        <v>0</v>
      </c>
      <c r="J9" s="1" t="s">
        <v>86</v>
      </c>
      <c r="K9" s="1">
        <f>C11</f>
        <v>2</v>
      </c>
      <c r="L9" s="29">
        <f>K9/$K$13</f>
        <v>0.11764705882352941</v>
      </c>
    </row>
    <row r="10" spans="1:12" x14ac:dyDescent="0.15">
      <c r="B10" t="s">
        <v>90</v>
      </c>
      <c r="F10" s="1">
        <f>F9+1</f>
        <v>1</v>
      </c>
      <c r="G10" s="1" t="str">
        <f t="shared" ref="G10:G24" si="0">vtoset($C$9,F10)</f>
        <v>{1}</v>
      </c>
      <c r="H10" s="28">
        <f t="shared" ref="H10:H24" si="1">ex_vasfm_xisinglton($C$9,$C$17,$C$11:$C$14,F10)</f>
        <v>3.3076000000000022E-2</v>
      </c>
      <c r="J10" s="1" t="s">
        <v>87</v>
      </c>
      <c r="K10" s="1">
        <f>C12</f>
        <v>7</v>
      </c>
      <c r="L10" s="29">
        <f>K10/$K$13</f>
        <v>0.41176470588235292</v>
      </c>
    </row>
    <row r="11" spans="1:12" x14ac:dyDescent="0.15">
      <c r="B11" s="1" t="s">
        <v>86</v>
      </c>
      <c r="C11" s="27">
        <v>2</v>
      </c>
      <c r="F11" s="1">
        <f t="shared" ref="F11:F24" si="2">F10+1</f>
        <v>2</v>
      </c>
      <c r="G11" s="1" t="str">
        <f t="shared" si="0"/>
        <v>{2}</v>
      </c>
      <c r="H11" s="28">
        <f t="shared" si="1"/>
        <v>0.11576600000000008</v>
      </c>
      <c r="J11" s="1" t="s">
        <v>88</v>
      </c>
      <c r="K11" s="1">
        <f>C13</f>
        <v>5</v>
      </c>
      <c r="L11" s="29">
        <f>K11/$K$13</f>
        <v>0.29411764705882354</v>
      </c>
    </row>
    <row r="12" spans="1:12" x14ac:dyDescent="0.15">
      <c r="B12" s="1" t="s">
        <v>87</v>
      </c>
      <c r="C12" s="27">
        <v>7</v>
      </c>
      <c r="F12" s="1">
        <f t="shared" si="2"/>
        <v>3</v>
      </c>
      <c r="G12" s="1" t="str">
        <f t="shared" si="0"/>
        <v>{1,2}</v>
      </c>
      <c r="H12" s="28">
        <f t="shared" si="1"/>
        <v>0.20627814324000016</v>
      </c>
      <c r="J12" s="1" t="s">
        <v>89</v>
      </c>
      <c r="K12" s="1">
        <f>C14</f>
        <v>3</v>
      </c>
      <c r="L12" s="29">
        <f>K12/$K$13</f>
        <v>0.17647058823529413</v>
      </c>
    </row>
    <row r="13" spans="1:12" x14ac:dyDescent="0.15">
      <c r="B13" s="1" t="s">
        <v>88</v>
      </c>
      <c r="C13" s="27">
        <v>5</v>
      </c>
      <c r="F13" s="1">
        <f t="shared" si="2"/>
        <v>4</v>
      </c>
      <c r="G13" s="1" t="str">
        <f t="shared" si="0"/>
        <v>{3}</v>
      </c>
      <c r="H13" s="28">
        <f t="shared" si="1"/>
        <v>8.2690000000000055E-2</v>
      </c>
      <c r="J13" s="1" t="s">
        <v>14</v>
      </c>
      <c r="K13" s="1">
        <f>SUM(K9:K12)</f>
        <v>17</v>
      </c>
      <c r="L13" s="29">
        <f>SUM(L9:L12)</f>
        <v>1</v>
      </c>
    </row>
    <row r="14" spans="1:12" x14ac:dyDescent="0.15">
      <c r="B14" s="1" t="s">
        <v>89</v>
      </c>
      <c r="C14" s="27">
        <v>3</v>
      </c>
      <c r="F14" s="1">
        <f t="shared" si="2"/>
        <v>5</v>
      </c>
      <c r="G14" s="1" t="str">
        <f t="shared" si="0"/>
        <v>{1,3}</v>
      </c>
      <c r="H14" s="28">
        <f t="shared" si="1"/>
        <v>0.15679181660000013</v>
      </c>
    </row>
    <row r="15" spans="1:12" x14ac:dyDescent="0.15">
      <c r="F15" s="1">
        <f t="shared" si="2"/>
        <v>6</v>
      </c>
      <c r="G15" s="1" t="str">
        <f t="shared" si="0"/>
        <v>{2,3}</v>
      </c>
      <c r="H15" s="28">
        <f t="shared" si="1"/>
        <v>0.34204635810000028</v>
      </c>
      <c r="J15" t="s">
        <v>103</v>
      </c>
      <c r="L15" t="s">
        <v>102</v>
      </c>
    </row>
    <row r="16" spans="1:12" x14ac:dyDescent="0.15">
      <c r="F16" s="1">
        <f t="shared" si="2"/>
        <v>7</v>
      </c>
      <c r="G16" s="1" t="str">
        <f t="shared" si="0"/>
        <v>{1,2,3}</v>
      </c>
      <c r="H16" s="28">
        <f t="shared" si="1"/>
        <v>0.54482523820773454</v>
      </c>
      <c r="J16" s="31" t="s">
        <v>104</v>
      </c>
      <c r="K16" s="32">
        <f>H10</f>
        <v>3.3076000000000022E-2</v>
      </c>
      <c r="L16" s="32">
        <f>K16/$K$20</f>
        <v>0.11764705882352942</v>
      </c>
    </row>
    <row r="17" spans="2:12" x14ac:dyDescent="0.15">
      <c r="B17" s="1" t="s">
        <v>0</v>
      </c>
      <c r="C17" s="27">
        <v>0.2</v>
      </c>
      <c r="F17" s="1">
        <f t="shared" si="2"/>
        <v>8</v>
      </c>
      <c r="G17" s="1" t="str">
        <f t="shared" si="0"/>
        <v>{4}</v>
      </c>
      <c r="H17" s="28">
        <f t="shared" si="1"/>
        <v>4.9614000000000033E-2</v>
      </c>
      <c r="J17" s="31" t="s">
        <v>105</v>
      </c>
      <c r="K17" s="32">
        <f>H11</f>
        <v>0.11576600000000008</v>
      </c>
      <c r="L17" s="32">
        <f>K17/$K$20</f>
        <v>0.41176470588235298</v>
      </c>
    </row>
    <row r="18" spans="2:12" x14ac:dyDescent="0.15">
      <c r="F18" s="1">
        <f t="shared" si="2"/>
        <v>9</v>
      </c>
      <c r="G18" s="1" t="str">
        <f t="shared" si="0"/>
        <v>{1,4}</v>
      </c>
      <c r="H18" s="28">
        <f t="shared" si="1"/>
        <v>0.10730548996000008</v>
      </c>
      <c r="J18" s="31" t="s">
        <v>106</v>
      </c>
      <c r="K18" s="32">
        <f>H13</f>
        <v>8.2690000000000055E-2</v>
      </c>
      <c r="L18" s="32">
        <f>K18/$K$20</f>
        <v>0.29411764705882354</v>
      </c>
    </row>
    <row r="19" spans="2:12" x14ac:dyDescent="0.15">
      <c r="F19" s="1">
        <f t="shared" si="2"/>
        <v>10</v>
      </c>
      <c r="G19" s="1" t="str">
        <f t="shared" si="0"/>
        <v>{2,4}</v>
      </c>
      <c r="H19" s="28">
        <f t="shared" si="1"/>
        <v>0.25153421486000022</v>
      </c>
      <c r="J19" s="31" t="s">
        <v>107</v>
      </c>
      <c r="K19" s="32">
        <f>H17</f>
        <v>4.9614000000000033E-2</v>
      </c>
      <c r="L19" s="32">
        <f>K19/$K$20</f>
        <v>0.17647058823529413</v>
      </c>
    </row>
    <row r="20" spans="2:12" x14ac:dyDescent="0.15">
      <c r="B20" s="1" t="s">
        <v>36</v>
      </c>
      <c r="C20" s="1">
        <f>xitolambda(C17)</f>
        <v>14.999999999999996</v>
      </c>
      <c r="F20" s="1">
        <f t="shared" si="2"/>
        <v>11</v>
      </c>
      <c r="G20" s="1" t="str">
        <f t="shared" si="0"/>
        <v>{1,2,4}</v>
      </c>
      <c r="H20" s="28">
        <f t="shared" si="1"/>
        <v>0.40940640022064079</v>
      </c>
      <c r="J20" s="1" t="s">
        <v>14</v>
      </c>
      <c r="K20" s="32">
        <f>SUM(K16:K19)</f>
        <v>0.28114600000000017</v>
      </c>
      <c r="L20" s="32">
        <f>SUM(L16:L19)</f>
        <v>1</v>
      </c>
    </row>
    <row r="21" spans="2:12" x14ac:dyDescent="0.15">
      <c r="B21" s="1" t="s">
        <v>109</v>
      </c>
      <c r="C21" s="1">
        <f>C20+1</f>
        <v>15.999999999999996</v>
      </c>
      <c r="F21" s="1">
        <f t="shared" si="2"/>
        <v>12</v>
      </c>
      <c r="G21" s="1" t="str">
        <f t="shared" si="0"/>
        <v>{3,4}</v>
      </c>
      <c r="H21" s="28">
        <f t="shared" si="1"/>
        <v>0.19384272490000015</v>
      </c>
    </row>
    <row r="22" spans="2:12" x14ac:dyDescent="0.15">
      <c r="B22" s="1" t="s">
        <v>0</v>
      </c>
      <c r="C22" s="1">
        <f>lambdatoxi(C20)</f>
        <v>0.2</v>
      </c>
      <c r="F22" s="1">
        <f t="shared" si="2"/>
        <v>13</v>
      </c>
      <c r="G22" s="1" t="str">
        <f t="shared" si="0"/>
        <v>{1,3,4}</v>
      </c>
      <c r="H22" s="28">
        <f t="shared" si="1"/>
        <v>0.32309185443188632</v>
      </c>
    </row>
    <row r="23" spans="2:12" x14ac:dyDescent="0.15">
      <c r="F23" s="1">
        <f t="shared" si="2"/>
        <v>14</v>
      </c>
      <c r="G23" s="1" t="str">
        <f t="shared" si="0"/>
        <v>{2,3,4}</v>
      </c>
      <c r="H23" s="28">
        <f t="shared" si="1"/>
        <v>0.64621467826160162</v>
      </c>
    </row>
    <row r="24" spans="2:12" x14ac:dyDescent="0.15">
      <c r="F24" s="1">
        <f t="shared" si="2"/>
        <v>15</v>
      </c>
      <c r="G24" s="1" t="str">
        <f t="shared" si="0"/>
        <v>{1,2,3,4}</v>
      </c>
      <c r="H24" s="28">
        <f t="shared" si="1"/>
        <v>0.99990362873431282</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L24"/>
  <sheetViews>
    <sheetView workbookViewId="0">
      <selection activeCell="M29" sqref="M29"/>
    </sheetView>
  </sheetViews>
  <sheetFormatPr defaultRowHeight="13.5" x14ac:dyDescent="0.15"/>
  <sheetData>
    <row r="1" spans="1:12" x14ac:dyDescent="0.15">
      <c r="A1" t="s">
        <v>82</v>
      </c>
    </row>
    <row r="3" spans="1:12" x14ac:dyDescent="0.15">
      <c r="A3" t="s">
        <v>94</v>
      </c>
    </row>
    <row r="5" spans="1:12" x14ac:dyDescent="0.15">
      <c r="A5" t="s">
        <v>84</v>
      </c>
    </row>
    <row r="7" spans="1:12" x14ac:dyDescent="0.15">
      <c r="B7" t="s">
        <v>85</v>
      </c>
      <c r="F7" t="s">
        <v>91</v>
      </c>
      <c r="J7" t="s">
        <v>100</v>
      </c>
    </row>
    <row r="8" spans="1:12" x14ac:dyDescent="0.15">
      <c r="F8" t="s">
        <v>92</v>
      </c>
      <c r="G8" t="s">
        <v>49</v>
      </c>
      <c r="H8" t="s">
        <v>46</v>
      </c>
      <c r="J8" t="s">
        <v>101</v>
      </c>
      <c r="L8" t="s">
        <v>102</v>
      </c>
    </row>
    <row r="9" spans="1:12" x14ac:dyDescent="0.15">
      <c r="B9" s="1" t="s">
        <v>66</v>
      </c>
      <c r="C9" s="27">
        <v>4</v>
      </c>
      <c r="F9" s="1">
        <v>0</v>
      </c>
      <c r="G9" s="1" t="str">
        <f>vtoset($C$9,F9)</f>
        <v>{}</v>
      </c>
      <c r="H9" s="28">
        <f>ex_vasfm_xishapleyv($C$9,$C$17,$C$11:$C$14,F9)</f>
        <v>0</v>
      </c>
      <c r="J9" s="1" t="s">
        <v>86</v>
      </c>
      <c r="K9" s="1">
        <f>C11</f>
        <v>2</v>
      </c>
      <c r="L9" s="29">
        <f>K9/$K$13</f>
        <v>0.11764705882352941</v>
      </c>
    </row>
    <row r="10" spans="1:12" x14ac:dyDescent="0.15">
      <c r="B10" t="s">
        <v>90</v>
      </c>
      <c r="F10" s="1">
        <f>F9+1</f>
        <v>1</v>
      </c>
      <c r="G10" s="1" t="str">
        <f t="shared" ref="G10:G24" si="0">vtoset($C$9,F10)</f>
        <v>{1}</v>
      </c>
      <c r="H10" s="28">
        <f t="shared" ref="H10:H24" si="1">ex_vasfm_xishapleyv($C$9,$C$17,$C$11:$C$14,F10)</f>
        <v>2.2574255319148941E-2</v>
      </c>
      <c r="J10" s="1" t="s">
        <v>87</v>
      </c>
      <c r="K10" s="1">
        <f>C12</f>
        <v>7</v>
      </c>
      <c r="L10" s="29">
        <f>K10/$K$13</f>
        <v>0.41176470588235292</v>
      </c>
    </row>
    <row r="11" spans="1:12" x14ac:dyDescent="0.15">
      <c r="B11" s="1" t="s">
        <v>86</v>
      </c>
      <c r="C11" s="27">
        <v>2</v>
      </c>
      <c r="F11" s="1">
        <f t="shared" ref="F11:F24" si="2">F10+1</f>
        <v>2</v>
      </c>
      <c r="G11" s="1" t="str">
        <f t="shared" si="0"/>
        <v>{2}</v>
      </c>
      <c r="H11" s="28">
        <f t="shared" si="1"/>
        <v>0.15995472340425534</v>
      </c>
      <c r="J11" s="1" t="s">
        <v>88</v>
      </c>
      <c r="K11" s="1">
        <f>C13</f>
        <v>5</v>
      </c>
      <c r="L11" s="29">
        <f>K11/$K$13</f>
        <v>0.29411764705882354</v>
      </c>
    </row>
    <row r="12" spans="1:12" x14ac:dyDescent="0.15">
      <c r="B12" s="1" t="s">
        <v>87</v>
      </c>
      <c r="C12" s="27">
        <v>7</v>
      </c>
      <c r="F12" s="1">
        <f t="shared" si="2"/>
        <v>3</v>
      </c>
      <c r="G12" s="1" t="str">
        <f t="shared" si="0"/>
        <v>{1,2}</v>
      </c>
      <c r="H12" s="28">
        <f t="shared" si="1"/>
        <v>0.23669186020787691</v>
      </c>
      <c r="J12" s="1" t="s">
        <v>89</v>
      </c>
      <c r="K12" s="1">
        <f>C14</f>
        <v>3</v>
      </c>
      <c r="L12" s="29">
        <f>K12/$K$13</f>
        <v>0.17647058823529413</v>
      </c>
    </row>
    <row r="13" spans="1:12" x14ac:dyDescent="0.15">
      <c r="B13" s="1" t="s">
        <v>88</v>
      </c>
      <c r="C13" s="27">
        <v>5</v>
      </c>
      <c r="F13" s="1">
        <f t="shared" si="2"/>
        <v>4</v>
      </c>
      <c r="G13" s="1" t="str">
        <f t="shared" si="0"/>
        <v>{3}</v>
      </c>
      <c r="H13" s="28">
        <f t="shared" si="1"/>
        <v>8.2557276595744702E-2</v>
      </c>
      <c r="J13" s="1" t="s">
        <v>14</v>
      </c>
      <c r="K13" s="1">
        <f>SUM(K9:K12)</f>
        <v>17</v>
      </c>
      <c r="L13" s="29">
        <f>SUM(L9:L12)</f>
        <v>1</v>
      </c>
    </row>
    <row r="14" spans="1:12" x14ac:dyDescent="0.15">
      <c r="B14" s="1" t="s">
        <v>89</v>
      </c>
      <c r="C14" s="27">
        <v>3</v>
      </c>
      <c r="F14" s="1">
        <f t="shared" si="2"/>
        <v>5</v>
      </c>
      <c r="G14" s="1" t="str">
        <f t="shared" si="0"/>
        <v>{1,3}</v>
      </c>
      <c r="H14" s="28">
        <f t="shared" si="1"/>
        <v>0.13308656751978273</v>
      </c>
    </row>
    <row r="15" spans="1:12" x14ac:dyDescent="0.15">
      <c r="F15" s="1">
        <f t="shared" si="2"/>
        <v>6</v>
      </c>
      <c r="G15" s="1" t="str">
        <f t="shared" si="0"/>
        <v>{2,3}</v>
      </c>
      <c r="H15" s="28">
        <f t="shared" si="1"/>
        <v>0.44059339514321422</v>
      </c>
      <c r="J15" t="s">
        <v>108</v>
      </c>
    </row>
    <row r="16" spans="1:12" x14ac:dyDescent="0.15">
      <c r="F16" s="1">
        <f t="shared" si="2"/>
        <v>7</v>
      </c>
      <c r="G16" s="1" t="str">
        <f t="shared" si="0"/>
        <v>{1,2,3}</v>
      </c>
      <c r="H16" s="28">
        <f t="shared" si="1"/>
        <v>0.61235866737076705</v>
      </c>
      <c r="J16" s="31">
        <v>1</v>
      </c>
      <c r="K16" s="32">
        <f>ex_Shapleyv($C$9,J16,$H$9:$H$24)</f>
        <v>0.11762958197678564</v>
      </c>
      <c r="L16" s="33"/>
    </row>
    <row r="17" spans="2:12" x14ac:dyDescent="0.15">
      <c r="B17" s="1" t="s">
        <v>0</v>
      </c>
      <c r="C17" s="27">
        <v>0.2</v>
      </c>
      <c r="F17" s="1">
        <f t="shared" si="2"/>
        <v>8</v>
      </c>
      <c r="G17" s="1" t="str">
        <f t="shared" si="0"/>
        <v>{4}</v>
      </c>
      <c r="H17" s="28">
        <f t="shared" si="1"/>
        <v>3.805374468085107E-2</v>
      </c>
      <c r="J17" s="31">
        <v>2</v>
      </c>
      <c r="K17" s="32">
        <f t="shared" ref="K17:K19" si="3">ex_Shapleyv($C$9,J17,$H$9:$H$24)</f>
        <v>0.41165176450267338</v>
      </c>
      <c r="L17" s="33"/>
    </row>
    <row r="18" spans="2:12" x14ac:dyDescent="0.15">
      <c r="F18" s="1">
        <f t="shared" si="2"/>
        <v>9</v>
      </c>
      <c r="G18" s="1" t="str">
        <f t="shared" si="0"/>
        <v>{1,4}</v>
      </c>
      <c r="H18" s="28">
        <f t="shared" si="1"/>
        <v>7.3513524224128574E-2</v>
      </c>
      <c r="J18" s="31">
        <v>3</v>
      </c>
      <c r="K18" s="32">
        <f t="shared" si="3"/>
        <v>0.29407439127718105</v>
      </c>
      <c r="L18" s="33"/>
    </row>
    <row r="19" spans="2:12" x14ac:dyDescent="0.15">
      <c r="F19" s="1">
        <f t="shared" si="2"/>
        <v>10</v>
      </c>
      <c r="G19" s="1" t="str">
        <f t="shared" si="0"/>
        <v>{2,4}</v>
      </c>
      <c r="H19" s="28">
        <f t="shared" si="1"/>
        <v>0.28931161115893167</v>
      </c>
      <c r="J19" s="31">
        <v>4</v>
      </c>
      <c r="K19" s="32">
        <f t="shared" si="3"/>
        <v>0.17659478001347856</v>
      </c>
      <c r="L19" s="33"/>
    </row>
    <row r="20" spans="2:12" x14ac:dyDescent="0.15">
      <c r="B20" s="1" t="s">
        <v>36</v>
      </c>
      <c r="C20" s="1">
        <f>xitolambda(C17)</f>
        <v>14.999999999999996</v>
      </c>
      <c r="F20" s="1">
        <f t="shared" si="2"/>
        <v>11</v>
      </c>
      <c r="G20" s="1" t="str">
        <f t="shared" si="0"/>
        <v>{1,2,4}</v>
      </c>
      <c r="H20" s="28">
        <f t="shared" si="1"/>
        <v>0.40985077913452156</v>
      </c>
      <c r="J20" s="34"/>
      <c r="K20" s="33"/>
      <c r="L20" s="33"/>
    </row>
    <row r="21" spans="2:12" x14ac:dyDescent="0.15">
      <c r="B21" s="1" t="s">
        <v>109</v>
      </c>
      <c r="C21" s="1">
        <f>C20+1</f>
        <v>15.999999999999996</v>
      </c>
      <c r="F21" s="1">
        <f t="shared" si="2"/>
        <v>12</v>
      </c>
      <c r="G21" s="1" t="str">
        <f t="shared" si="0"/>
        <v>{3,4}</v>
      </c>
      <c r="H21" s="28">
        <f t="shared" si="1"/>
        <v>0.16773522415340883</v>
      </c>
    </row>
    <row r="22" spans="2:12" x14ac:dyDescent="0.15">
      <c r="B22" s="1" t="s">
        <v>0</v>
      </c>
      <c r="C22" s="1">
        <f>lambdatoxi(C20)</f>
        <v>0.2</v>
      </c>
      <c r="F22" s="1">
        <f t="shared" si="2"/>
        <v>13</v>
      </c>
      <c r="G22" s="1" t="str">
        <f t="shared" si="0"/>
        <v>{1,3,4}</v>
      </c>
      <c r="H22" s="28">
        <f t="shared" si="1"/>
        <v>0.24710694611336367</v>
      </c>
    </row>
    <row r="23" spans="2:12" x14ac:dyDescent="0.15">
      <c r="F23" s="1">
        <f t="shared" si="2"/>
        <v>14</v>
      </c>
      <c r="G23" s="1" t="str">
        <f t="shared" si="0"/>
        <v>{2,3,4}</v>
      </c>
      <c r="H23" s="28">
        <f t="shared" si="1"/>
        <v>0.7301405683268033</v>
      </c>
    </row>
    <row r="24" spans="2:12" x14ac:dyDescent="0.15">
      <c r="F24" s="1">
        <f t="shared" si="2"/>
        <v>15</v>
      </c>
      <c r="G24" s="1" t="str">
        <f t="shared" si="0"/>
        <v>{1,2,3,4}</v>
      </c>
      <c r="H24" s="28">
        <f t="shared" si="1"/>
        <v>0.99995051777011867</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H29"/>
  <sheetViews>
    <sheetView workbookViewId="0">
      <selection activeCell="M45" sqref="M45"/>
    </sheetView>
  </sheetViews>
  <sheetFormatPr defaultRowHeight="13.5" x14ac:dyDescent="0.15"/>
  <cols>
    <col min="2" max="2" width="10.875" customWidth="1"/>
  </cols>
  <sheetData>
    <row r="1" spans="1:8" x14ac:dyDescent="0.15">
      <c r="A1" t="s">
        <v>82</v>
      </c>
    </row>
    <row r="2" spans="1:8" x14ac:dyDescent="0.15">
      <c r="G2" t="s">
        <v>16</v>
      </c>
    </row>
    <row r="3" spans="1:8" x14ac:dyDescent="0.15">
      <c r="G3" t="s">
        <v>116</v>
      </c>
      <c r="H3" t="s">
        <v>117</v>
      </c>
    </row>
    <row r="4" spans="1:8" x14ac:dyDescent="0.15">
      <c r="B4" t="s">
        <v>113</v>
      </c>
      <c r="C4" t="s">
        <v>117</v>
      </c>
      <c r="G4" s="1">
        <v>-300</v>
      </c>
      <c r="H4" s="31">
        <f t="shared" ref="H4:H29" si="0">mfvalue(5,G4,$B$5:$B$9,$C$5:$C$9)</f>
        <v>0</v>
      </c>
    </row>
    <row r="5" spans="1:8" x14ac:dyDescent="0.15">
      <c r="B5" s="1">
        <v>-200</v>
      </c>
      <c r="C5" s="27">
        <v>0</v>
      </c>
      <c r="G5" s="1">
        <f>G4+100</f>
        <v>-200</v>
      </c>
      <c r="H5" s="31">
        <f t="shared" si="0"/>
        <v>0</v>
      </c>
    </row>
    <row r="6" spans="1:8" x14ac:dyDescent="0.15">
      <c r="B6" s="1">
        <v>400</v>
      </c>
      <c r="C6" s="27">
        <v>0.6</v>
      </c>
      <c r="G6" s="1">
        <f t="shared" ref="G6:G29" si="1">G5+100</f>
        <v>-100</v>
      </c>
      <c r="H6" s="31">
        <f t="shared" si="0"/>
        <v>9.9999999999999992E-2</v>
      </c>
    </row>
    <row r="7" spans="1:8" x14ac:dyDescent="0.15">
      <c r="B7" s="1">
        <v>800</v>
      </c>
      <c r="C7" s="27">
        <v>1</v>
      </c>
      <c r="G7" s="1">
        <f t="shared" si="1"/>
        <v>0</v>
      </c>
      <c r="H7" s="31">
        <f t="shared" si="0"/>
        <v>0.19999999999999998</v>
      </c>
    </row>
    <row r="8" spans="1:8" x14ac:dyDescent="0.15">
      <c r="B8" s="1">
        <v>1200</v>
      </c>
      <c r="C8" s="27">
        <v>0.6</v>
      </c>
      <c r="G8" s="1">
        <f t="shared" si="1"/>
        <v>100</v>
      </c>
      <c r="H8" s="31">
        <f t="shared" si="0"/>
        <v>0.3</v>
      </c>
    </row>
    <row r="9" spans="1:8" x14ac:dyDescent="0.15">
      <c r="B9" s="1">
        <v>2000</v>
      </c>
      <c r="C9" s="27">
        <v>0</v>
      </c>
      <c r="G9" s="1">
        <f t="shared" si="1"/>
        <v>200</v>
      </c>
      <c r="H9" s="31">
        <f t="shared" si="0"/>
        <v>0.39999999999999997</v>
      </c>
    </row>
    <row r="10" spans="1:8" x14ac:dyDescent="0.15">
      <c r="G10" s="1">
        <f t="shared" si="1"/>
        <v>300</v>
      </c>
      <c r="H10" s="31">
        <f t="shared" si="0"/>
        <v>0.5</v>
      </c>
    </row>
    <row r="11" spans="1:8" x14ac:dyDescent="0.15">
      <c r="G11" s="1">
        <f t="shared" si="1"/>
        <v>400</v>
      </c>
      <c r="H11" s="31">
        <f t="shared" si="0"/>
        <v>0.6</v>
      </c>
    </row>
    <row r="12" spans="1:8" x14ac:dyDescent="0.15">
      <c r="B12" s="1" t="s">
        <v>114</v>
      </c>
      <c r="C12" s="27">
        <v>850</v>
      </c>
      <c r="G12" s="1">
        <f t="shared" si="1"/>
        <v>500</v>
      </c>
      <c r="H12" s="31">
        <f t="shared" si="0"/>
        <v>0.7</v>
      </c>
    </row>
    <row r="13" spans="1:8" x14ac:dyDescent="0.15">
      <c r="G13" s="1">
        <f t="shared" si="1"/>
        <v>600</v>
      </c>
      <c r="H13" s="31">
        <f t="shared" si="0"/>
        <v>0.8</v>
      </c>
    </row>
    <row r="14" spans="1:8" x14ac:dyDescent="0.15">
      <c r="G14" s="1">
        <f t="shared" si="1"/>
        <v>700</v>
      </c>
      <c r="H14" s="31">
        <f t="shared" si="0"/>
        <v>0.9</v>
      </c>
    </row>
    <row r="15" spans="1:8" x14ac:dyDescent="0.15">
      <c r="B15" s="1" t="s">
        <v>115</v>
      </c>
      <c r="C15" s="31">
        <f>mfvalue(5,C12,$B$5:$B$9,$C$5:$C$9)</f>
        <v>0.95</v>
      </c>
      <c r="G15" s="1">
        <f t="shared" si="1"/>
        <v>800</v>
      </c>
      <c r="H15" s="31">
        <f t="shared" si="0"/>
        <v>1</v>
      </c>
    </row>
    <row r="16" spans="1:8" x14ac:dyDescent="0.15">
      <c r="G16" s="1">
        <f t="shared" si="1"/>
        <v>900</v>
      </c>
      <c r="H16" s="31">
        <f t="shared" si="0"/>
        <v>0.9</v>
      </c>
    </row>
    <row r="17" spans="7:8" x14ac:dyDescent="0.15">
      <c r="G17" s="1">
        <f t="shared" si="1"/>
        <v>1000</v>
      </c>
      <c r="H17" s="31">
        <f t="shared" si="0"/>
        <v>0.8</v>
      </c>
    </row>
    <row r="18" spans="7:8" x14ac:dyDescent="0.15">
      <c r="G18" s="1">
        <f t="shared" si="1"/>
        <v>1100</v>
      </c>
      <c r="H18" s="31">
        <f t="shared" si="0"/>
        <v>0.7</v>
      </c>
    </row>
    <row r="19" spans="7:8" x14ac:dyDescent="0.15">
      <c r="G19" s="1">
        <f t="shared" si="1"/>
        <v>1200</v>
      </c>
      <c r="H19" s="31">
        <f t="shared" si="0"/>
        <v>0.6</v>
      </c>
    </row>
    <row r="20" spans="7:8" x14ac:dyDescent="0.15">
      <c r="G20" s="1">
        <f t="shared" si="1"/>
        <v>1300</v>
      </c>
      <c r="H20" s="31">
        <f t="shared" si="0"/>
        <v>0.52500000000000002</v>
      </c>
    </row>
    <row r="21" spans="7:8" x14ac:dyDescent="0.15">
      <c r="G21" s="1">
        <f t="shared" si="1"/>
        <v>1400</v>
      </c>
      <c r="H21" s="31">
        <f t="shared" si="0"/>
        <v>0.44999999999999996</v>
      </c>
    </row>
    <row r="22" spans="7:8" x14ac:dyDescent="0.15">
      <c r="G22" s="1">
        <f t="shared" si="1"/>
        <v>1500</v>
      </c>
      <c r="H22" s="31">
        <f t="shared" si="0"/>
        <v>0.375</v>
      </c>
    </row>
    <row r="23" spans="7:8" x14ac:dyDescent="0.15">
      <c r="G23" s="1">
        <f t="shared" si="1"/>
        <v>1600</v>
      </c>
      <c r="H23" s="31">
        <f t="shared" si="0"/>
        <v>0.3</v>
      </c>
    </row>
    <row r="24" spans="7:8" x14ac:dyDescent="0.15">
      <c r="G24" s="1">
        <f t="shared" si="1"/>
        <v>1700</v>
      </c>
      <c r="H24" s="31">
        <f t="shared" si="0"/>
        <v>0.22499999999999998</v>
      </c>
    </row>
    <row r="25" spans="7:8" x14ac:dyDescent="0.15">
      <c r="G25" s="1">
        <f t="shared" si="1"/>
        <v>1800</v>
      </c>
      <c r="H25" s="31">
        <f t="shared" si="0"/>
        <v>0.15000000000000002</v>
      </c>
    </row>
    <row r="26" spans="7:8" x14ac:dyDescent="0.15">
      <c r="G26" s="1">
        <f t="shared" si="1"/>
        <v>1900</v>
      </c>
      <c r="H26" s="31">
        <f t="shared" si="0"/>
        <v>7.4999999999999956E-2</v>
      </c>
    </row>
    <row r="27" spans="7:8" x14ac:dyDescent="0.15">
      <c r="G27" s="1">
        <f t="shared" si="1"/>
        <v>2000</v>
      </c>
      <c r="H27" s="31">
        <f t="shared" si="0"/>
        <v>0</v>
      </c>
    </row>
    <row r="28" spans="7:8" x14ac:dyDescent="0.15">
      <c r="G28" s="1">
        <f t="shared" si="1"/>
        <v>2100</v>
      </c>
      <c r="H28" s="31">
        <f t="shared" si="0"/>
        <v>0</v>
      </c>
    </row>
    <row r="29" spans="7:8" x14ac:dyDescent="0.15">
      <c r="G29" s="1">
        <f t="shared" si="1"/>
        <v>2200</v>
      </c>
      <c r="H29" s="31">
        <f t="shared" si="0"/>
        <v>0</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_Phis(n=3)</vt:lpstr>
      <vt:lpstr>n=3</vt:lpstr>
      <vt:lpstr>n=4</vt:lpstr>
      <vt:lpstr>n</vt:lpstr>
      <vt:lpstr>Sugeno</vt:lpstr>
      <vt:lpstr>入力の数基準</vt:lpstr>
      <vt:lpstr>シングルトンファジィ測度比率基準</vt:lpstr>
      <vt:lpstr>Shapley値基準</vt:lpstr>
      <vt:lpstr>mfvalue</vt:lpstr>
      <vt:lpstr>cont_eval</vt:lpstr>
      <vt:lpstr>descreate_eval</vt:lpstr>
      <vt:lpstr>メビウス変換</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dc:creator>
  <cp:lastModifiedBy>eiichiro</cp:lastModifiedBy>
  <cp:lastPrinted>2007-10-18T03:48:08Z</cp:lastPrinted>
  <dcterms:created xsi:type="dcterms:W3CDTF">2007-10-08T04:48:58Z</dcterms:created>
  <dcterms:modified xsi:type="dcterms:W3CDTF">2018-08-26T02:56:22Z</dcterms:modified>
</cp:coreProperties>
</file>